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drawings/drawing7.xml" ContentType="application/vnd.openxmlformats-officedocument.drawing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drawings/drawing11.xml" ContentType="application/vnd.openxmlformats-officedocument.drawing+xml"/>
  <Override PartName="/xl/worksheets/sheet2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45" windowWidth="7650" windowHeight="9060" tabRatio="853" firstSheet="3" activeTab="11"/>
  </bookViews>
  <sheets>
    <sheet name="Cover" sheetId="1" r:id="rId1"/>
    <sheet name="2014 By month country" sheetId="2" r:id="rId2"/>
    <sheet name="Change 2014-2013" sheetId="3" r:id="rId3"/>
    <sheet name="Absolute Change 2014-2013" sheetId="4" r:id="rId4"/>
    <sheet name="2014 by mth only total" sheetId="5" r:id="rId5"/>
    <sheet name="PERIOD 2014-2012 comp." sheetId="6" r:id="rId6"/>
    <sheet name="12-2014 to 12-2012 comp." sheetId="7" r:id="rId7"/>
    <sheet name="2013 By month country" sheetId="8" r:id="rId8"/>
    <sheet name="2012 By month country" sheetId="9" state="hidden" r:id="rId9"/>
    <sheet name="2011 By month country" sheetId="10" state="hidden" r:id="rId10"/>
    <sheet name="STATISTICAL SERVICE 2014" sheetId="11" r:id="rId11"/>
    <sheet name="STATISTICAL SERVICE 2013" sheetId="12" r:id="rId12"/>
    <sheet name="STATISTICAL SERVICE 2012" sheetId="13" state="hidden" r:id="rId13"/>
    <sheet name="STATISTICAL SERVICE 2011" sheetId="14" state="hidden" r:id="rId14"/>
    <sheet name="STATISTICAL SERVICE 2010" sheetId="15" state="hidden" r:id="rId15"/>
    <sheet name="STATISTICAL SERVICE 2009" sheetId="16" state="hidden" r:id="rId16"/>
    <sheet name="STATISTICAL SERVICE 2008" sheetId="17" state="hidden" r:id="rId17"/>
    <sheet name="STATISTICAL SERVICE 2007" sheetId="18" state="hidden" r:id="rId18"/>
    <sheet name="STATISTICAL SERVICE 2006" sheetId="19" state="hidden" r:id="rId19"/>
    <sheet name="STATISTICAL SERVICE 2005" sheetId="20" state="hidden" r:id="rId20"/>
    <sheet name="STATISTICAL SERVICE 2004" sheetId="21" state="hidden" r:id="rId21"/>
    <sheet name="STATISTICAL SERVICE 2003" sheetId="22" state="hidden" r:id="rId22"/>
  </sheets>
  <definedNames>
    <definedName name="_xlnm.Print_Area" localSheetId="6">'12-2014 to 12-2012 comp.'!$A$1:$H$41</definedName>
    <definedName name="_xlnm.Print_Area" localSheetId="9">'2011 By month country'!$A$1:$O$41</definedName>
    <definedName name="_xlnm.Print_Area" localSheetId="8">'2012 By month country'!$A$1:$O$41</definedName>
    <definedName name="_xlnm.Print_Area" localSheetId="7">'2013 By month country'!$A$1:$O$41</definedName>
    <definedName name="_xlnm.Print_Area" localSheetId="1">'2014 By month country'!$A$1:$O$41</definedName>
    <definedName name="_xlnm.Print_Area" localSheetId="4">'2014 by mth only total'!$A$1:$H$20</definedName>
    <definedName name="_xlnm.Print_Area" localSheetId="3">'Absolute Change 2014-2013'!$A$1:$O$41</definedName>
    <definedName name="_xlnm.Print_Area" localSheetId="2">'Change 2014-2013'!$A$1:$O$41</definedName>
    <definedName name="_xlnm.Print_Area" localSheetId="5">'PERIOD 2014-2012 comp.'!$A$1:$H$41</definedName>
    <definedName name="_xlnm.Print_Area" localSheetId="21">'STATISTICAL SERVICE 2003'!$A$1:$O$84</definedName>
    <definedName name="_xlnm.Print_Area" localSheetId="20">'STATISTICAL SERVICE 2004'!$A$1:$O$84</definedName>
    <definedName name="_xlnm.Print_Area" localSheetId="19">'STATISTICAL SERVICE 2005'!$A$1:$O$94</definedName>
    <definedName name="_xlnm.Print_Area" localSheetId="18">'STATISTICAL SERVICE 2006'!$A$1:$O$94</definedName>
  </definedNames>
  <calcPr fullCalcOnLoad="1"/>
</workbook>
</file>

<file path=xl/comments10.xml><?xml version="1.0" encoding="utf-8"?>
<comments xmlns="http://schemas.openxmlformats.org/spreadsheetml/2006/main">
  <authors>
    <author>CChappas</author>
  </authors>
  <commentList>
    <comment ref="A29" authorId="0">
      <text>
        <r>
          <rPr>
            <b/>
            <sz val="8"/>
            <rFont val="Tahoma"/>
            <family val="2"/>
          </rPr>
          <t>CChappas:</t>
        </r>
        <r>
          <rPr>
            <sz val="8"/>
            <rFont val="Tahoma"/>
            <family val="2"/>
          </rPr>
          <t xml:space="preserve">
Portugal, Belarus, Malta, Slovenia, Serbia, Turkey, Iceland, Other</t>
        </r>
      </text>
    </comment>
    <comment ref="A33" authorId="0">
      <text>
        <r>
          <rPr>
            <b/>
            <sz val="8"/>
            <rFont val="Tahoma"/>
            <family val="2"/>
          </rPr>
          <t>CChappas:</t>
        </r>
        <r>
          <rPr>
            <sz val="8"/>
            <rFont val="Tahoma"/>
            <family val="2"/>
          </rPr>
          <t xml:space="preserve">
Bahrein, Egypt, Jordan, Kuwait, Libya, Iran, Iraq, S. Arabia, Syria, Other Gulf Countries (Oman, Qatar, Yemen)</t>
        </r>
      </text>
    </comment>
  </commentList>
</comments>
</file>

<file path=xl/comments2.xml><?xml version="1.0" encoding="utf-8"?>
<comments xmlns="http://schemas.openxmlformats.org/spreadsheetml/2006/main">
  <authors>
    <author>CChappas</author>
  </authors>
  <commentList>
    <comment ref="A29" authorId="0">
      <text>
        <r>
          <rPr>
            <b/>
            <sz val="8"/>
            <rFont val="Tahoma"/>
            <family val="2"/>
          </rPr>
          <t>CChappas:</t>
        </r>
        <r>
          <rPr>
            <sz val="8"/>
            <rFont val="Tahoma"/>
            <family val="2"/>
          </rPr>
          <t xml:space="preserve">
Croatia, Portugal, Belarus, Malta, Slovenia, Serbia, Turkey, Iceland, Other</t>
        </r>
      </text>
    </comment>
    <comment ref="A33" authorId="0">
      <text>
        <r>
          <rPr>
            <b/>
            <sz val="8"/>
            <rFont val="Tahoma"/>
            <family val="2"/>
          </rPr>
          <t>CChappas:</t>
        </r>
        <r>
          <rPr>
            <sz val="8"/>
            <rFont val="Tahoma"/>
            <family val="2"/>
          </rPr>
          <t xml:space="preserve">
Bahrein, Egypt, Jordan, Kuwait, Libya, Iran, Iraq, S. Arabia, Syria, Other Gulf Countries (Oman, Qatar, Yemen)</t>
        </r>
      </text>
    </comment>
  </commentList>
</comments>
</file>

<file path=xl/comments3.xml><?xml version="1.0" encoding="utf-8"?>
<comments xmlns="http://schemas.openxmlformats.org/spreadsheetml/2006/main">
  <authors>
    <author>CChappas</author>
  </authors>
  <commentList>
    <comment ref="A29" authorId="0">
      <text>
        <r>
          <rPr>
            <b/>
            <sz val="8"/>
            <rFont val="Tahoma"/>
            <family val="2"/>
          </rPr>
          <t>CChappas:</t>
        </r>
        <r>
          <rPr>
            <sz val="8"/>
            <rFont val="Tahoma"/>
            <family val="2"/>
          </rPr>
          <t xml:space="preserve">
Portugal, Belarus, Malta, Slovenia, Serbia, Turkey, Iceland, Other</t>
        </r>
      </text>
    </comment>
    <comment ref="A33" authorId="0">
      <text>
        <r>
          <rPr>
            <b/>
            <sz val="8"/>
            <rFont val="Tahoma"/>
            <family val="2"/>
          </rPr>
          <t>CChappas:</t>
        </r>
        <r>
          <rPr>
            <sz val="8"/>
            <rFont val="Tahoma"/>
            <family val="2"/>
          </rPr>
          <t xml:space="preserve">
Bahrein, Egypt, Jordan, Kuwait, Libya, Iran, Iraq, S. Arabia, Syria, Other Gulf Countries (Oman, Qatar, Yemen)</t>
        </r>
      </text>
    </comment>
  </commentList>
</comments>
</file>

<file path=xl/comments4.xml><?xml version="1.0" encoding="utf-8"?>
<comments xmlns="http://schemas.openxmlformats.org/spreadsheetml/2006/main">
  <authors>
    <author>CChappas</author>
  </authors>
  <commentList>
    <comment ref="A29" authorId="0">
      <text>
        <r>
          <rPr>
            <b/>
            <sz val="8"/>
            <rFont val="Tahoma"/>
            <family val="2"/>
          </rPr>
          <t>CChappas:</t>
        </r>
        <r>
          <rPr>
            <sz val="8"/>
            <rFont val="Tahoma"/>
            <family val="2"/>
          </rPr>
          <t xml:space="preserve">
Portugal, Belarus, Malta, Slovenia, Serbia, Turkey, Iceland, Other</t>
        </r>
      </text>
    </comment>
    <comment ref="A33" authorId="0">
      <text>
        <r>
          <rPr>
            <b/>
            <sz val="8"/>
            <rFont val="Tahoma"/>
            <family val="2"/>
          </rPr>
          <t>CChappas:</t>
        </r>
        <r>
          <rPr>
            <sz val="8"/>
            <rFont val="Tahoma"/>
            <family val="2"/>
          </rPr>
          <t xml:space="preserve">
Bahrein, Egypt, Jordan, Kuwait, Libya, Iran, Iraq, S. Arabia, Syria, Other Gulf Countries (Oman, Qatar, Yemen)</t>
        </r>
      </text>
    </comment>
  </commentList>
</comments>
</file>

<file path=xl/comments6.xml><?xml version="1.0" encoding="utf-8"?>
<comments xmlns="http://schemas.openxmlformats.org/spreadsheetml/2006/main">
  <authors>
    <author>CChappas</author>
  </authors>
  <commentList>
    <comment ref="A29" authorId="0">
      <text>
        <r>
          <rPr>
            <b/>
            <sz val="8"/>
            <rFont val="Tahoma"/>
            <family val="2"/>
          </rPr>
          <t>CChappas:</t>
        </r>
        <r>
          <rPr>
            <sz val="8"/>
            <rFont val="Tahoma"/>
            <family val="2"/>
          </rPr>
          <t xml:space="preserve">
Portugal, Belarus, Malta, Slovenia, Turkey, Iceland, Other</t>
        </r>
      </text>
    </comment>
    <comment ref="A33" authorId="0">
      <text>
        <r>
          <rPr>
            <b/>
            <sz val="8"/>
            <rFont val="Tahoma"/>
            <family val="2"/>
          </rPr>
          <t>CChappas:</t>
        </r>
        <r>
          <rPr>
            <sz val="8"/>
            <rFont val="Tahoma"/>
            <family val="2"/>
          </rPr>
          <t xml:space="preserve">
Bahrein, Egypt, Jordan, Kuwait, Libya, Iran, Iraq, S. Arabia, Syria, Other Gulf Countries (Oman, Qatar, Yemen)</t>
        </r>
      </text>
    </comment>
  </commentList>
</comments>
</file>

<file path=xl/comments7.xml><?xml version="1.0" encoding="utf-8"?>
<comments xmlns="http://schemas.openxmlformats.org/spreadsheetml/2006/main">
  <authors>
    <author>CChappas</author>
  </authors>
  <commentList>
    <comment ref="A29" authorId="0">
      <text>
        <r>
          <rPr>
            <b/>
            <sz val="8"/>
            <rFont val="Tahoma"/>
            <family val="2"/>
          </rPr>
          <t>CChappas:</t>
        </r>
        <r>
          <rPr>
            <sz val="8"/>
            <rFont val="Tahoma"/>
            <family val="2"/>
          </rPr>
          <t xml:space="preserve">
Portugal, Belarus, Malta, Slovenia, Turkey, Iceland, Other</t>
        </r>
      </text>
    </comment>
    <comment ref="A33" authorId="0">
      <text>
        <r>
          <rPr>
            <b/>
            <sz val="8"/>
            <rFont val="Tahoma"/>
            <family val="2"/>
          </rPr>
          <t>CChappas:</t>
        </r>
        <r>
          <rPr>
            <sz val="8"/>
            <rFont val="Tahoma"/>
            <family val="2"/>
          </rPr>
          <t xml:space="preserve">
Bahrein, Egypt, Jordan, Kuwait, Libya, Iran, Iraq, S. Arabia, Syria, Other Gulf Countries (Oman, Qatar, Yemen)</t>
        </r>
      </text>
    </comment>
  </commentList>
</comments>
</file>

<file path=xl/comments8.xml><?xml version="1.0" encoding="utf-8"?>
<comments xmlns="http://schemas.openxmlformats.org/spreadsheetml/2006/main">
  <authors>
    <author>CChappas</author>
  </authors>
  <commentList>
    <comment ref="A29" authorId="0">
      <text>
        <r>
          <rPr>
            <b/>
            <sz val="8"/>
            <rFont val="Tahoma"/>
            <family val="2"/>
          </rPr>
          <t>CChappas:</t>
        </r>
        <r>
          <rPr>
            <sz val="8"/>
            <rFont val="Tahoma"/>
            <family val="2"/>
          </rPr>
          <t xml:space="preserve">
Portugal, Belarus, Malta, Slovenia, Serbia, Turkey, Iceland, Other</t>
        </r>
      </text>
    </comment>
    <comment ref="A33" authorId="0">
      <text>
        <r>
          <rPr>
            <b/>
            <sz val="8"/>
            <rFont val="Tahoma"/>
            <family val="2"/>
          </rPr>
          <t>CChappas:</t>
        </r>
        <r>
          <rPr>
            <sz val="8"/>
            <rFont val="Tahoma"/>
            <family val="2"/>
          </rPr>
          <t xml:space="preserve">
Bahrein, Egypt, Jordan, Kuwait, Libya, Iran, Iraq, S. Arabia, Syria, Other Gulf Countries (Oman, Qatar, Yemen)</t>
        </r>
      </text>
    </comment>
  </commentList>
</comments>
</file>

<file path=xl/comments9.xml><?xml version="1.0" encoding="utf-8"?>
<comments xmlns="http://schemas.openxmlformats.org/spreadsheetml/2006/main">
  <authors>
    <author>CChappas</author>
  </authors>
  <commentList>
    <comment ref="A29" authorId="0">
      <text>
        <r>
          <rPr>
            <b/>
            <sz val="8"/>
            <rFont val="Tahoma"/>
            <family val="2"/>
          </rPr>
          <t>CChappas:</t>
        </r>
        <r>
          <rPr>
            <sz val="8"/>
            <rFont val="Tahoma"/>
            <family val="2"/>
          </rPr>
          <t xml:space="preserve">
Portugal, Belarus, Malta, Slovenia, Serbia, Turkey, Iceland, Other</t>
        </r>
      </text>
    </comment>
    <comment ref="A33" authorId="0">
      <text>
        <r>
          <rPr>
            <b/>
            <sz val="8"/>
            <rFont val="Tahoma"/>
            <family val="2"/>
          </rPr>
          <t>CChappas:</t>
        </r>
        <r>
          <rPr>
            <sz val="8"/>
            <rFont val="Tahoma"/>
            <family val="2"/>
          </rPr>
          <t xml:space="preserve">
Bahrein, Egypt, Jordan, Kuwait, Libya, Iran, Iraq, S. Arabia, Syria, Other Gulf Countries (Oman, Qatar, Yemen)</t>
        </r>
      </text>
    </comment>
  </commentList>
</comments>
</file>

<file path=xl/sharedStrings.xml><?xml version="1.0" encoding="utf-8"?>
<sst xmlns="http://schemas.openxmlformats.org/spreadsheetml/2006/main" count="1861" uniqueCount="271">
  <si>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</si>
  <si>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</si>
  <si>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</si>
  <si>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</si>
  <si>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</si>
  <si>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</si>
  <si>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</si>
  <si>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</si>
  <si>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</si>
  <si>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</si>
  <si>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</si>
  <si>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</si>
  <si>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</si>
  <si>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COUNTRIES</t>
  </si>
  <si>
    <t>U.A.E.</t>
  </si>
  <si>
    <t>*The figures may not add up to the total due to rounding up at the blowing-up stage.</t>
  </si>
  <si>
    <t>ARRIVALS  OF  TOURISTS  BY COUNTRY  OF USUAL  RESIDENCE  AND  MONTH</t>
  </si>
  <si>
    <t>Country of usual</t>
  </si>
  <si>
    <t>residence</t>
  </si>
  <si>
    <t>ALL COUNTRIES</t>
  </si>
  <si>
    <t>EUROPE</t>
  </si>
  <si>
    <t>E. U. Countries</t>
  </si>
  <si>
    <t xml:space="preserve">   Austria</t>
  </si>
  <si>
    <t xml:space="preserve">   Belgium</t>
  </si>
  <si>
    <t xml:space="preserve">   France</t>
  </si>
  <si>
    <t xml:space="preserve">   Germany</t>
  </si>
  <si>
    <t xml:space="preserve">   Denmark</t>
  </si>
  <si>
    <t xml:space="preserve">   Greece</t>
  </si>
  <si>
    <t xml:space="preserve">   United Kingdom</t>
  </si>
  <si>
    <t xml:space="preserve">   Ireland</t>
  </si>
  <si>
    <t xml:space="preserve">   Spain</t>
  </si>
  <si>
    <t xml:space="preserve">   Italy</t>
  </si>
  <si>
    <t xml:space="preserve">   Luxembourg</t>
  </si>
  <si>
    <t xml:space="preserve">   Netherlands</t>
  </si>
  <si>
    <t xml:space="preserve">   Portugal</t>
  </si>
  <si>
    <t xml:space="preserve">   Sweden</t>
  </si>
  <si>
    <t xml:space="preserve">   Finland</t>
  </si>
  <si>
    <t>Other  European</t>
  </si>
  <si>
    <t xml:space="preserve">   Bulgaria</t>
  </si>
  <si>
    <t xml:space="preserve">   Georgia</t>
  </si>
  <si>
    <t xml:space="preserve">   Switzerland</t>
  </si>
  <si>
    <t xml:space="preserve">   Estonia</t>
  </si>
  <si>
    <t xml:space="preserve">   Iceland</t>
  </si>
  <si>
    <t xml:space="preserve">   Latvia</t>
  </si>
  <si>
    <t xml:space="preserve">   Belarus</t>
  </si>
  <si>
    <t xml:space="preserve">   Lithuania</t>
  </si>
  <si>
    <t xml:space="preserve">   Norway</t>
  </si>
  <si>
    <t xml:space="preserve">   Hungary</t>
  </si>
  <si>
    <t xml:space="preserve">   Ukraine</t>
  </si>
  <si>
    <t xml:space="preserve">   Poland</t>
  </si>
  <si>
    <t xml:space="preserve">   Romania</t>
  </si>
  <si>
    <t xml:space="preserve">   Russia</t>
  </si>
  <si>
    <t xml:space="preserve">   Fed. Rep. Of Yugoslavia</t>
  </si>
  <si>
    <t xml:space="preserve">   Slovakia</t>
  </si>
  <si>
    <t xml:space="preserve">   Czech Republic</t>
  </si>
  <si>
    <t xml:space="preserve">   Other</t>
  </si>
  <si>
    <t xml:space="preserve"> AFRICA</t>
  </si>
  <si>
    <t xml:space="preserve">   Egypt</t>
  </si>
  <si>
    <t xml:space="preserve">   Libya</t>
  </si>
  <si>
    <t xml:space="preserve">   South Africa</t>
  </si>
  <si>
    <t xml:space="preserve"> AMERICA</t>
  </si>
  <si>
    <t xml:space="preserve">   United States</t>
  </si>
  <si>
    <t xml:space="preserve">   Canada</t>
  </si>
  <si>
    <t xml:space="preserve"> ASIA</t>
  </si>
  <si>
    <t xml:space="preserve">  Gulf Countries</t>
  </si>
  <si>
    <t xml:space="preserve">    Kuwait</t>
  </si>
  <si>
    <t xml:space="preserve">    Bahrain</t>
  </si>
  <si>
    <t xml:space="preserve">    United Arab Emirates</t>
  </si>
  <si>
    <t xml:space="preserve">    Saudi Arabia</t>
  </si>
  <si>
    <t xml:space="preserve">    Other Gulf</t>
  </si>
  <si>
    <t xml:space="preserve">   Japan</t>
  </si>
  <si>
    <t xml:space="preserve">   Jordan</t>
  </si>
  <si>
    <t xml:space="preserve">   Iran</t>
  </si>
  <si>
    <t xml:space="preserve">   Iraq</t>
  </si>
  <si>
    <t xml:space="preserve">   Israel</t>
  </si>
  <si>
    <t xml:space="preserve">   Lebanon</t>
  </si>
  <si>
    <t xml:space="preserve">   Syria</t>
  </si>
  <si>
    <t>OCEANIA</t>
  </si>
  <si>
    <t xml:space="preserve">   Australia</t>
  </si>
  <si>
    <t xml:space="preserve">   New Zealand</t>
  </si>
  <si>
    <t>NOT STATED</t>
  </si>
  <si>
    <t>Note.:  Τhe figures may not add up to the total due to rounding at the blowing-up stage.</t>
  </si>
  <si>
    <t>(Last Updated 14/01/05)</t>
  </si>
  <si>
    <t>COPYRIGHT © :2005, REPUBLIC OF CYPRUS, STATISTICAL SERVICE</t>
  </si>
  <si>
    <t>(Last Updated 14/01/04)</t>
  </si>
  <si>
    <t>COPYRIGHT © :2003, REPUBLIC OF CYPRUS, STATISTICAL SERVICE</t>
  </si>
  <si>
    <t>E. U. Countries (25)</t>
  </si>
  <si>
    <t xml:space="preserve">   Malta</t>
  </si>
  <si>
    <t xml:space="preserve">   Slovenia</t>
  </si>
  <si>
    <t xml:space="preserve">   Slovak Republic</t>
  </si>
  <si>
    <t>Total EFTA</t>
  </si>
  <si>
    <t xml:space="preserve">   Switzerland (incl. Liechten.)</t>
  </si>
  <si>
    <t>Total Other European</t>
  </si>
  <si>
    <t xml:space="preserve">   Turkey</t>
  </si>
  <si>
    <t xml:space="preserve">   Other </t>
  </si>
  <si>
    <t xml:space="preserve">   Maghreb Countries</t>
  </si>
  <si>
    <t xml:space="preserve">   Total North America</t>
  </si>
  <si>
    <t xml:space="preserve">    United States</t>
  </si>
  <si>
    <t xml:space="preserve">    Canada</t>
  </si>
  <si>
    <t xml:space="preserve">    Other North America</t>
  </si>
  <si>
    <t xml:space="preserve">   Total South and Central</t>
  </si>
  <si>
    <t xml:space="preserve">   America</t>
  </si>
  <si>
    <t xml:space="preserve">     Kuwait</t>
  </si>
  <si>
    <t xml:space="preserve">     Bahrain</t>
  </si>
  <si>
    <t xml:space="preserve">     United Arab Emirates</t>
  </si>
  <si>
    <t xml:space="preserve">     Saudi Arabia</t>
  </si>
  <si>
    <t xml:space="preserve">     Other Gulf</t>
  </si>
  <si>
    <t xml:space="preserve">   People´s Republic of China</t>
  </si>
  <si>
    <t xml:space="preserve">  South Korea</t>
  </si>
  <si>
    <t xml:space="preserve">  Other </t>
  </si>
  <si>
    <t>(Last Updated 21/02/05)</t>
  </si>
  <si>
    <t xml:space="preserve">  Libya</t>
  </si>
  <si>
    <t>Index</t>
  </si>
  <si>
    <t>Libya</t>
  </si>
  <si>
    <t>IndexPeriod</t>
  </si>
  <si>
    <t>IndexMonth</t>
  </si>
  <si>
    <t>E. U. Countries (27)</t>
  </si>
  <si>
    <t xml:space="preserve">   Serbia</t>
  </si>
  <si>
    <t>(Last Updated 16/02/07)</t>
  </si>
  <si>
    <t>COPYRIGHT © :2007, REPUBLIC OF CYPRUS, STATISTICAL SERVICE</t>
  </si>
  <si>
    <t>ΧΩΡΕΣ</t>
  </si>
  <si>
    <t>Ηνωμένο Βασίλειο</t>
  </si>
  <si>
    <t>Γερμανία</t>
  </si>
  <si>
    <t>Ελλάδα</t>
  </si>
  <si>
    <t>Σουηδία</t>
  </si>
  <si>
    <t>Νορβηγία</t>
  </si>
  <si>
    <t>Φινλανδία</t>
  </si>
  <si>
    <t>Δανία</t>
  </si>
  <si>
    <t>Γαλλία</t>
  </si>
  <si>
    <t>Ελβετία</t>
  </si>
  <si>
    <t>Ολλανδία</t>
  </si>
  <si>
    <t>Βέλγιο/Λουξεμβούργο</t>
  </si>
  <si>
    <t>Αυστρία</t>
  </si>
  <si>
    <t>Ιταλία</t>
  </si>
  <si>
    <t>Ιρλανδία</t>
  </si>
  <si>
    <t>Ισπανία</t>
  </si>
  <si>
    <t>Ρωσία</t>
  </si>
  <si>
    <t>Βαλτικές Χώρες</t>
  </si>
  <si>
    <t>Πολωνία</t>
  </si>
  <si>
    <t>Ουγγαρία</t>
  </si>
  <si>
    <t>Τσεχία</t>
  </si>
  <si>
    <t>Βουλγαρία</t>
  </si>
  <si>
    <t>Ρουμανία</t>
  </si>
  <si>
    <t>Σλοβακία</t>
  </si>
  <si>
    <t>Ουκρανία</t>
  </si>
  <si>
    <t>Άλλες Ευρωπαικές</t>
  </si>
  <si>
    <t>Λίβανος</t>
  </si>
  <si>
    <t>Η.Α.Ε</t>
  </si>
  <si>
    <t>Άλλες Αραβικές Χώρες</t>
  </si>
  <si>
    <t>Ισραήλ</t>
  </si>
  <si>
    <t>Καναδάς</t>
  </si>
  <si>
    <t>Αυστραλία</t>
  </si>
  <si>
    <t>Νότια Αφρική</t>
  </si>
  <si>
    <t>Άλλές Χώρες</t>
  </si>
  <si>
    <t>Σύνολο</t>
  </si>
  <si>
    <t>Ιαν/ριος
January</t>
  </si>
  <si>
    <t>Φεβ/ριος
February</t>
  </si>
  <si>
    <t>Μάρτιος
 March</t>
  </si>
  <si>
    <t>Απρίλιος
 April</t>
  </si>
  <si>
    <t>Μάιος
 May</t>
  </si>
  <si>
    <t>Ιούνιος 
June</t>
  </si>
  <si>
    <t>Ιούλιος 
July</t>
  </si>
  <si>
    <t>Αύγουστος
August</t>
  </si>
  <si>
    <t>Σεπ/ριος
September</t>
  </si>
  <si>
    <t>Οκτ/ριος
 October</t>
  </si>
  <si>
    <t>Nοέ/ριος
 November</t>
  </si>
  <si>
    <t>Δεκ/ριος 
December</t>
  </si>
  <si>
    <t>Σύνολο 
Total</t>
  </si>
  <si>
    <t>United Kingdom</t>
  </si>
  <si>
    <t>Germany</t>
  </si>
  <si>
    <t>Greece</t>
  </si>
  <si>
    <t>Sweden</t>
  </si>
  <si>
    <t>Norway</t>
  </si>
  <si>
    <t>Finland</t>
  </si>
  <si>
    <t>Denmark</t>
  </si>
  <si>
    <t>France</t>
  </si>
  <si>
    <t>Switzerland</t>
  </si>
  <si>
    <t>Netherlands</t>
  </si>
  <si>
    <t>Belgium/Luxemburg</t>
  </si>
  <si>
    <t>Austria</t>
  </si>
  <si>
    <t>Italy</t>
  </si>
  <si>
    <t>Ireland</t>
  </si>
  <si>
    <t>Spain</t>
  </si>
  <si>
    <t>Russia</t>
  </si>
  <si>
    <t>Baltic Countries</t>
  </si>
  <si>
    <t>Poland</t>
  </si>
  <si>
    <t>Hungary</t>
  </si>
  <si>
    <t>Czech Republic</t>
  </si>
  <si>
    <t>Bulgaria</t>
  </si>
  <si>
    <t>Romania</t>
  </si>
  <si>
    <t>Slovakia</t>
  </si>
  <si>
    <t>Ukraine</t>
  </si>
  <si>
    <t>Other Europe</t>
  </si>
  <si>
    <t>Lebanon</t>
  </si>
  <si>
    <t>Other Arab Countries</t>
  </si>
  <si>
    <t>Israel</t>
  </si>
  <si>
    <t>Canada</t>
  </si>
  <si>
    <t>Australia</t>
  </si>
  <si>
    <t>South Africa</t>
  </si>
  <si>
    <t>Other Countries</t>
  </si>
  <si>
    <t>Total</t>
  </si>
  <si>
    <t>Mήνας</t>
  </si>
  <si>
    <t>Ιανουάριος</t>
  </si>
  <si>
    <t>Φεβρουάριος</t>
  </si>
  <si>
    <t>Μάρτιος</t>
  </si>
  <si>
    <t>Απρίλιος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</si>
  <si>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</si>
  <si>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</si>
  <si>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</si>
  <si>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</si>
  <si>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</si>
  <si>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</si>
  <si>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</si>
  <si>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Αφίξεις Τουριστών ανα μήνα 2011</t>
  </si>
  <si>
    <t>Tourists Arrivals by month 2011</t>
  </si>
  <si>
    <t>Μάιος</t>
  </si>
  <si>
    <t>USA</t>
  </si>
  <si>
    <t>Ην. Πολιτείες Αμερικής</t>
  </si>
  <si>
    <t>Αφίξεις Τουριστών ανα μήνα 2012</t>
  </si>
  <si>
    <t>Tourists Arrivals by month 2012</t>
  </si>
  <si>
    <t>Αφίξεις Τουριστών ανα μήνα 2013</t>
  </si>
  <si>
    <t>Tourists Arrivals by month 2013</t>
  </si>
  <si>
    <t>%  2013/2012</t>
  </si>
  <si>
    <t>Αφίξεις Τουριστών ανα μήνα 2014</t>
  </si>
  <si>
    <t>Tourists Arrivals by month 2014</t>
  </si>
  <si>
    <t>Ποσοστιαία Mεταβολή στις Aφίξεις Tουριστών ανα μήνα 2014/13</t>
  </si>
  <si>
    <t>Percentage Change in Tourists Arrivals by month 2014/13</t>
  </si>
  <si>
    <t>Mεταβολή στις Aφίξεις Tουριστών ανα μήνα 2014/13</t>
  </si>
  <si>
    <t>Change in Tourists Arrivals by month 2014/13</t>
  </si>
  <si>
    <t>%  2014/2013</t>
  </si>
  <si>
    <t>%  2014/2012</t>
  </si>
  <si>
    <t>Αφίξεις Τουριστών ανα μήνα 2012-2014</t>
  </si>
  <si>
    <t>Tourist Arrivals by Month 2012-2014</t>
  </si>
  <si>
    <t>Αφίξεις Τουριστών 2014/2013/2012 (μηνιαία σύγκριση)</t>
  </si>
  <si>
    <t>Tourist Arrivals 2014/2013/2012 (monthly comparison)</t>
  </si>
  <si>
    <t>E. U. Countries (28)</t>
  </si>
  <si>
    <t xml:space="preserve">   Croatia</t>
  </si>
  <si>
    <t>ΑφΙξεις Τουριστών 2014/2013/2012 (μεταβολή περιόδου)</t>
  </si>
  <si>
    <t>Tourist Arrivals 2014/2013/2012 (period comparison)</t>
  </si>
  <si>
    <t>Αφίξεις Τουριστών / Arrivals of Tourists</t>
  </si>
  <si>
    <t>Περίοδος Αναφοράς:</t>
  </si>
  <si>
    <t>Reference Period:</t>
  </si>
  <si>
    <t>Τελευταία Ενημέρωση:</t>
  </si>
  <si>
    <t>Last Update:</t>
  </si>
  <si>
    <t>Σελίδα / Page</t>
  </si>
  <si>
    <t>Δείκτης / Indicator</t>
  </si>
  <si>
    <t>Αφίξεις Τουριστών ανα χώρα συνήθους διαμονής και μήνα 2014</t>
  </si>
  <si>
    <t>Arrivals of Tourists by country of usual residence and month 2014</t>
  </si>
  <si>
    <t>Αριθμητική Mεταβολή στις Aφίξεις Tουριστών ανα μήνα 2014/13</t>
  </si>
  <si>
    <t>Change in absolute figures in Arrivals of Tourists by month 2014/13</t>
  </si>
  <si>
    <t>Αφίξεις Τουριστών 2014/2013/2012 (μεταβολή περιόδου)</t>
  </si>
  <si>
    <t>Arrivals of Tourists 2014/2013/2012 (period comparison)</t>
  </si>
  <si>
    <t>Arrivals of Tourists 2014/2013/2012 (monthly comparison)</t>
  </si>
  <si>
    <t>Arrivals of Tourists by month 2012-2014</t>
  </si>
  <si>
    <t>Οι πίνακες βασίζονται στα στοιχεία Αφίξεων Τουριστών τα οποία συλλέγει η Στατιστική Υπηρεσία.</t>
  </si>
  <si>
    <t>The tables are based on tourists arrivals' data collected by the Statistical Service.</t>
  </si>
  <si>
    <t>Ιανουάριος - Δεκέμβριος 2014</t>
  </si>
  <si>
    <t>January - December 2014</t>
  </si>
  <si>
    <t>Ιαν - Δεκ
Jan - Dec</t>
  </si>
  <si>
    <t>Ιαν-Δεκ
Jan-Dec 2014</t>
  </si>
  <si>
    <t>Ιαν-Δεκ
Jan-Dec 2013</t>
  </si>
  <si>
    <t>Ιαν-Δεκ
 Jan-Dec 14/13 (%)</t>
  </si>
  <si>
    <t>Ιαν-Δεκ
Jan-Dec 2012</t>
  </si>
  <si>
    <t>Ιαν-Δεκ
 Jan-Dec 13/12 (%)</t>
  </si>
  <si>
    <t>Ιαν-Δεκ
 Jan-Dec 14/12 (%)</t>
  </si>
  <si>
    <t>Δεκ 2014
Dec 2014</t>
  </si>
  <si>
    <t>Δεκ 2013
Dec 2013</t>
  </si>
  <si>
    <t>Μετ. Δεκ
 Ch. Dec 14/13 (%)</t>
  </si>
  <si>
    <t>Δεκ 2012
Dec 2012</t>
  </si>
  <si>
    <t>Μετ. Δεκ
Ch. Dec
13/12 (%)</t>
  </si>
  <si>
    <t>Μετ. Δεκ
Ch. Dec
14/12 (%)</t>
  </si>
</sst>
</file>

<file path=xl/styles.xml><?xml version="1.0" encoding="utf-8"?>
<styleSheet xmlns="http://schemas.openxmlformats.org/spreadsheetml/2006/main">
  <numFmts count="4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£_-;\-* #,##0\ _£_-;_-* &quot;-&quot;\ _£_-;_-@_-"/>
    <numFmt numFmtId="189" formatCode="_-* #,##0.00\ _£_-;\-* #,##0.00\ _£_-;_-* &quot;-&quot;??\ _£_-;_-@_-"/>
    <numFmt numFmtId="190" formatCode="0.00000"/>
    <numFmt numFmtId="191" formatCode="0.0000"/>
    <numFmt numFmtId="192" formatCode="0.000"/>
    <numFmt numFmtId="193" formatCode="0.000000"/>
    <numFmt numFmtId="194" formatCode="0.0000000"/>
    <numFmt numFmtId="195" formatCode="0.00000000"/>
    <numFmt numFmtId="196" formatCode="0.000000000"/>
    <numFmt numFmtId="197" formatCode="0.0000000000"/>
    <numFmt numFmtId="198" formatCode="0.00000000000"/>
    <numFmt numFmtId="199" formatCode="0.000000000000"/>
    <numFmt numFmtId="200" formatCode="00000"/>
    <numFmt numFmtId="201" formatCode="0.0"/>
    <numFmt numFmtId="202" formatCode="yyyy"/>
    <numFmt numFmtId="203" formatCode="0.0%"/>
    <numFmt numFmtId="204" formatCode="[$-408]dddd\,\ d\ mmmm\ yyyy"/>
  </numFmts>
  <fonts count="70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2"/>
      <color indexed="18"/>
      <name val="Arial"/>
      <family val="2"/>
    </font>
    <font>
      <b/>
      <sz val="14"/>
      <name val="Arial"/>
      <family val="2"/>
    </font>
    <font>
      <sz val="10"/>
      <color indexed="18"/>
      <name val="Arial"/>
      <family val="2"/>
    </font>
    <font>
      <b/>
      <i/>
      <sz val="14"/>
      <color indexed="18"/>
      <name val="Arial"/>
      <family val="2"/>
    </font>
    <font>
      <i/>
      <sz val="14"/>
      <name val="Arial"/>
      <family val="2"/>
    </font>
    <font>
      <b/>
      <sz val="14"/>
      <name val="BernhardMod BT"/>
      <family val="1"/>
    </font>
    <font>
      <b/>
      <sz val="14"/>
      <color indexed="18"/>
      <name val="Arial"/>
      <family val="2"/>
    </font>
    <font>
      <b/>
      <sz val="14"/>
      <color indexed="8"/>
      <name val="Arial"/>
      <family val="2"/>
    </font>
    <font>
      <b/>
      <i/>
      <sz val="14"/>
      <name val="Arial"/>
      <family val="2"/>
    </font>
    <font>
      <u val="single"/>
      <sz val="10"/>
      <color indexed="36"/>
      <name val="Arial"/>
      <family val="2"/>
    </font>
    <font>
      <b/>
      <sz val="16"/>
      <color indexed="12"/>
      <name val="Arial"/>
      <family val="2"/>
    </font>
    <font>
      <b/>
      <sz val="24"/>
      <color indexed="12"/>
      <name val="Arial"/>
      <family val="2"/>
    </font>
    <font>
      <sz val="24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18"/>
      <name val="Arial"/>
      <family val="2"/>
    </font>
    <font>
      <b/>
      <i/>
      <u val="single"/>
      <sz val="12"/>
      <name val="Arial"/>
      <family val="2"/>
    </font>
    <font>
      <b/>
      <sz val="9"/>
      <color indexed="1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39"/>
      </left>
      <right style="thin">
        <color indexed="39"/>
      </right>
      <top style="medium">
        <color indexed="39"/>
      </top>
      <bottom>
        <color indexed="63"/>
      </bottom>
    </border>
    <border>
      <left style="medium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medium">
        <color indexed="39"/>
      </right>
      <top style="thin">
        <color indexed="39"/>
      </top>
      <bottom style="thin">
        <color indexed="39"/>
      </bottom>
    </border>
    <border>
      <left style="medium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 style="medium">
        <color indexed="39"/>
      </left>
      <right style="thin">
        <color indexed="39"/>
      </right>
      <top>
        <color indexed="63"/>
      </top>
      <bottom style="medium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 style="medium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medium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medium"/>
      <right style="thin"/>
      <top>
        <color indexed="63"/>
      </top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>
        <color indexed="22"/>
      </right>
      <top style="medium"/>
      <bottom style="thin"/>
    </border>
    <border>
      <left style="thin">
        <color indexed="22"/>
      </left>
      <right style="thin">
        <color indexed="22"/>
      </right>
      <top style="medium"/>
      <bottom style="thin"/>
    </border>
    <border>
      <left style="thin"/>
      <right style="thin">
        <color indexed="22"/>
      </right>
      <top style="medium"/>
      <bottom style="thin"/>
    </border>
    <border>
      <left style="thin">
        <color indexed="22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>
        <color indexed="22"/>
      </bottom>
    </border>
    <border>
      <left style="thin"/>
      <right style="medium"/>
      <top style="thin">
        <color indexed="22"/>
      </top>
      <bottom style="thin">
        <color indexed="22"/>
      </bottom>
    </border>
    <border>
      <left style="thin"/>
      <right style="medium"/>
      <top style="thin">
        <color indexed="22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>
        <color indexed="22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medium"/>
      <bottom style="medium"/>
    </border>
    <border>
      <left style="thin"/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indexed="22"/>
      </left>
      <right style="thin"/>
      <top style="medium"/>
      <bottom style="thin"/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>
        <color indexed="22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>
        <color indexed="63"/>
      </right>
      <top style="medium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medium">
        <color indexed="39"/>
      </top>
      <bottom style="thin">
        <color indexed="39"/>
      </bottom>
    </border>
    <border>
      <left>
        <color indexed="63"/>
      </left>
      <right style="medium">
        <color indexed="39"/>
      </right>
      <top style="medium">
        <color indexed="39"/>
      </top>
      <bottom style="thin">
        <color indexed="3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7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3" fontId="0" fillId="0" borderId="0" xfId="0" applyNumberFormat="1" applyFill="1" applyAlignment="1">
      <alignment horizontal="right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3" fontId="0" fillId="0" borderId="16" xfId="0" applyNumberFormat="1" applyFill="1" applyBorder="1" applyAlignment="1">
      <alignment horizontal="right"/>
    </xf>
    <xf numFmtId="3" fontId="0" fillId="0" borderId="17" xfId="0" applyNumberFormat="1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/>
    </xf>
    <xf numFmtId="0" fontId="19" fillId="0" borderId="15" xfId="0" applyFont="1" applyFill="1" applyBorder="1" applyAlignment="1">
      <alignment/>
    </xf>
    <xf numFmtId="3" fontId="3" fillId="0" borderId="16" xfId="0" applyNumberFormat="1" applyFont="1" applyFill="1" applyBorder="1" applyAlignment="1">
      <alignment horizontal="right"/>
    </xf>
    <xf numFmtId="3" fontId="3" fillId="0" borderId="16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19" fillId="0" borderId="15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3" fontId="3" fillId="0" borderId="16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19" fillId="0" borderId="19" xfId="0" applyFont="1" applyFill="1" applyBorder="1" applyAlignment="1">
      <alignment/>
    </xf>
    <xf numFmtId="3" fontId="3" fillId="0" borderId="20" xfId="0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 horizontal="right"/>
    </xf>
    <xf numFmtId="3" fontId="3" fillId="0" borderId="20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0" fillId="0" borderId="22" xfId="0" applyFill="1" applyBorder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 horizontal="left" vertical="top"/>
    </xf>
    <xf numFmtId="3" fontId="0" fillId="0" borderId="16" xfId="0" applyNumberFormat="1" applyFont="1" applyFill="1" applyBorder="1" applyAlignment="1">
      <alignment horizontal="right"/>
    </xf>
    <xf numFmtId="0" fontId="25" fillId="0" borderId="15" xfId="0" applyFont="1" applyFill="1" applyBorder="1" applyAlignment="1">
      <alignment/>
    </xf>
    <xf numFmtId="3" fontId="0" fillId="0" borderId="15" xfId="0" applyNumberFormat="1" applyFont="1" applyFill="1" applyBorder="1" applyAlignment="1">
      <alignment horizontal="left"/>
    </xf>
    <xf numFmtId="3" fontId="3" fillId="0" borderId="15" xfId="0" applyNumberFormat="1" applyFont="1" applyFill="1" applyBorder="1" applyAlignment="1">
      <alignment horizontal="left"/>
    </xf>
    <xf numFmtId="3" fontId="3" fillId="0" borderId="20" xfId="0" applyNumberFormat="1" applyFont="1" applyFill="1" applyBorder="1" applyAlignment="1">
      <alignment horizontal="right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28" fillId="0" borderId="26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203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28" fillId="0" borderId="29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3" fontId="0" fillId="0" borderId="23" xfId="0" applyNumberFormat="1" applyFont="1" applyFill="1" applyBorder="1" applyAlignment="1">
      <alignment vertical="center"/>
    </xf>
    <xf numFmtId="3" fontId="0" fillId="0" borderId="24" xfId="0" applyNumberFormat="1" applyFont="1" applyFill="1" applyBorder="1" applyAlignment="1">
      <alignment vertical="center"/>
    </xf>
    <xf numFmtId="3" fontId="0" fillId="0" borderId="25" xfId="0" applyNumberFormat="1" applyFont="1" applyFill="1" applyBorder="1" applyAlignment="1">
      <alignment vertical="center"/>
    </xf>
    <xf numFmtId="0" fontId="28" fillId="0" borderId="26" xfId="0" applyFont="1" applyFill="1" applyBorder="1" applyAlignment="1">
      <alignment vertical="center"/>
    </xf>
    <xf numFmtId="0" fontId="28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right" vertical="center"/>
    </xf>
    <xf numFmtId="0" fontId="0" fillId="0" borderId="32" xfId="0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right" vertical="center"/>
    </xf>
    <xf numFmtId="0" fontId="28" fillId="0" borderId="34" xfId="0" applyFont="1" applyFill="1" applyBorder="1" applyAlignment="1">
      <alignment horizontal="righ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right" vertical="center"/>
    </xf>
    <xf numFmtId="0" fontId="0" fillId="0" borderId="31" xfId="0" applyFill="1" applyBorder="1" applyAlignment="1">
      <alignment horizontal="right"/>
    </xf>
    <xf numFmtId="0" fontId="0" fillId="0" borderId="32" xfId="0" applyFill="1" applyBorder="1" applyAlignment="1">
      <alignment horizontal="right"/>
    </xf>
    <xf numFmtId="0" fontId="0" fillId="0" borderId="37" xfId="0" applyFill="1" applyBorder="1" applyAlignment="1">
      <alignment horizontal="right"/>
    </xf>
    <xf numFmtId="0" fontId="3" fillId="0" borderId="3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right"/>
    </xf>
    <xf numFmtId="0" fontId="0" fillId="0" borderId="38" xfId="0" applyFill="1" applyBorder="1" applyAlignment="1">
      <alignment horizontal="right"/>
    </xf>
    <xf numFmtId="3" fontId="0" fillId="0" borderId="39" xfId="0" applyNumberFormat="1" applyFill="1" applyBorder="1" applyAlignment="1">
      <alignment horizontal="right" indent="1"/>
    </xf>
    <xf numFmtId="3" fontId="0" fillId="0" borderId="40" xfId="0" applyNumberFormat="1" applyFill="1" applyBorder="1" applyAlignment="1">
      <alignment horizontal="right" indent="1"/>
    </xf>
    <xf numFmtId="3" fontId="3" fillId="0" borderId="41" xfId="0" applyNumberFormat="1" applyFont="1" applyFill="1" applyBorder="1" applyAlignment="1">
      <alignment horizontal="right" indent="1"/>
    </xf>
    <xf numFmtId="3" fontId="0" fillId="0" borderId="42" xfId="0" applyNumberFormat="1" applyFill="1" applyBorder="1" applyAlignment="1">
      <alignment horizontal="right" indent="1"/>
    </xf>
    <xf numFmtId="3" fontId="0" fillId="0" borderId="43" xfId="0" applyNumberFormat="1" applyFill="1" applyBorder="1" applyAlignment="1">
      <alignment horizontal="right" indent="1"/>
    </xf>
    <xf numFmtId="3" fontId="3" fillId="0" borderId="44" xfId="0" applyNumberFormat="1" applyFont="1" applyFill="1" applyBorder="1" applyAlignment="1">
      <alignment horizontal="right" indent="1"/>
    </xf>
    <xf numFmtId="3" fontId="0" fillId="0" borderId="45" xfId="0" applyNumberFormat="1" applyFill="1" applyBorder="1" applyAlignment="1">
      <alignment horizontal="right" indent="1"/>
    </xf>
    <xf numFmtId="3" fontId="0" fillId="0" borderId="46" xfId="0" applyNumberFormat="1" applyFill="1" applyBorder="1" applyAlignment="1">
      <alignment horizontal="right" indent="1"/>
    </xf>
    <xf numFmtId="3" fontId="3" fillId="0" borderId="47" xfId="0" applyNumberFormat="1" applyFont="1" applyFill="1" applyBorder="1" applyAlignment="1">
      <alignment horizontal="right" indent="1"/>
    </xf>
    <xf numFmtId="3" fontId="28" fillId="0" borderId="48" xfId="0" applyNumberFormat="1" applyFont="1" applyFill="1" applyBorder="1" applyAlignment="1">
      <alignment horizontal="right" indent="1"/>
    </xf>
    <xf numFmtId="3" fontId="28" fillId="0" borderId="49" xfId="0" applyNumberFormat="1" applyFont="1" applyFill="1" applyBorder="1" applyAlignment="1">
      <alignment horizontal="right" indent="1"/>
    </xf>
    <xf numFmtId="3" fontId="28" fillId="0" borderId="50" xfId="0" applyNumberFormat="1" applyFont="1" applyFill="1" applyBorder="1" applyAlignment="1">
      <alignment horizontal="right" indent="1"/>
    </xf>
    <xf numFmtId="9" fontId="0" fillId="0" borderId="51" xfId="0" applyNumberFormat="1" applyFill="1" applyBorder="1" applyAlignment="1">
      <alignment horizontal="right" indent="1"/>
    </xf>
    <xf numFmtId="9" fontId="0" fillId="0" borderId="39" xfId="0" applyNumberFormat="1" applyFill="1" applyBorder="1" applyAlignment="1">
      <alignment horizontal="right" indent="1"/>
    </xf>
    <xf numFmtId="9" fontId="0" fillId="0" borderId="52" xfId="0" applyNumberFormat="1" applyFill="1" applyBorder="1" applyAlignment="1">
      <alignment horizontal="right" indent="1"/>
    </xf>
    <xf numFmtId="9" fontId="0" fillId="0" borderId="43" xfId="0" applyNumberFormat="1" applyFill="1" applyBorder="1" applyAlignment="1">
      <alignment horizontal="right" indent="1"/>
    </xf>
    <xf numFmtId="203" fontId="28" fillId="0" borderId="53" xfId="0" applyNumberFormat="1" applyFont="1" applyFill="1" applyBorder="1" applyAlignment="1">
      <alignment horizontal="right" indent="1"/>
    </xf>
    <xf numFmtId="203" fontId="28" fillId="0" borderId="49" xfId="0" applyNumberFormat="1" applyFont="1" applyFill="1" applyBorder="1" applyAlignment="1">
      <alignment horizontal="right" indent="1"/>
    </xf>
    <xf numFmtId="203" fontId="28" fillId="0" borderId="50" xfId="0" applyNumberFormat="1" applyFont="1" applyFill="1" applyBorder="1" applyAlignment="1">
      <alignment horizontal="right" indent="1"/>
    </xf>
    <xf numFmtId="203" fontId="0" fillId="0" borderId="39" xfId="0" applyNumberFormat="1" applyFill="1" applyBorder="1" applyAlignment="1">
      <alignment horizontal="right" indent="1"/>
    </xf>
    <xf numFmtId="203" fontId="0" fillId="0" borderId="41" xfId="0" applyNumberFormat="1" applyFill="1" applyBorder="1" applyAlignment="1">
      <alignment horizontal="right" indent="1"/>
    </xf>
    <xf numFmtId="203" fontId="0" fillId="0" borderId="43" xfId="0" applyNumberFormat="1" applyFill="1" applyBorder="1" applyAlignment="1">
      <alignment horizontal="right" indent="1"/>
    </xf>
    <xf numFmtId="203" fontId="0" fillId="0" borderId="44" xfId="0" applyNumberFormat="1" applyFill="1" applyBorder="1" applyAlignment="1">
      <alignment horizontal="right" indent="1"/>
    </xf>
    <xf numFmtId="203" fontId="0" fillId="0" borderId="46" xfId="0" applyNumberFormat="1" applyFill="1" applyBorder="1" applyAlignment="1">
      <alignment horizontal="right" indent="1"/>
    </xf>
    <xf numFmtId="203" fontId="0" fillId="0" borderId="47" xfId="0" applyNumberFormat="1" applyFill="1" applyBorder="1" applyAlignment="1">
      <alignment horizontal="right" indent="1"/>
    </xf>
    <xf numFmtId="3" fontId="3" fillId="0" borderId="48" xfId="0" applyNumberFormat="1" applyFont="1" applyFill="1" applyBorder="1" applyAlignment="1">
      <alignment horizontal="right" indent="1"/>
    </xf>
    <xf numFmtId="3" fontId="3" fillId="0" borderId="49" xfId="0" applyNumberFormat="1" applyFont="1" applyFill="1" applyBorder="1" applyAlignment="1">
      <alignment horizontal="right" indent="1"/>
    </xf>
    <xf numFmtId="203" fontId="3" fillId="0" borderId="49" xfId="0" applyNumberFormat="1" applyFont="1" applyFill="1" applyBorder="1" applyAlignment="1">
      <alignment horizontal="right" indent="1"/>
    </xf>
    <xf numFmtId="203" fontId="3" fillId="0" borderId="50" xfId="0" applyNumberFormat="1" applyFont="1" applyFill="1" applyBorder="1" applyAlignment="1">
      <alignment horizontal="right" indent="1"/>
    </xf>
    <xf numFmtId="3" fontId="0" fillId="0" borderId="51" xfId="0" applyNumberFormat="1" applyFill="1" applyBorder="1" applyAlignment="1">
      <alignment horizontal="right" indent="1"/>
    </xf>
    <xf numFmtId="3" fontId="0" fillId="0" borderId="52" xfId="0" applyNumberFormat="1" applyFill="1" applyBorder="1" applyAlignment="1">
      <alignment horizontal="right" indent="1"/>
    </xf>
    <xf numFmtId="3" fontId="28" fillId="0" borderId="53" xfId="0" applyNumberFormat="1" applyFont="1" applyFill="1" applyBorder="1" applyAlignment="1">
      <alignment horizontal="right" indent="1"/>
    </xf>
    <xf numFmtId="0" fontId="30" fillId="0" borderId="35" xfId="0" applyFont="1" applyFill="1" applyBorder="1" applyAlignment="1">
      <alignment horizontal="left" vertical="center"/>
    </xf>
    <xf numFmtId="0" fontId="28" fillId="0" borderId="36" xfId="0" applyFont="1" applyFill="1" applyBorder="1" applyAlignment="1">
      <alignment horizontal="right" vertical="center"/>
    </xf>
    <xf numFmtId="0" fontId="28" fillId="0" borderId="35" xfId="0" applyFont="1" applyFill="1" applyBorder="1" applyAlignment="1">
      <alignment horizontal="left" vertical="center"/>
    </xf>
    <xf numFmtId="0" fontId="3" fillId="0" borderId="54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203" fontId="3" fillId="0" borderId="28" xfId="0" applyNumberFormat="1" applyFont="1" applyFill="1" applyBorder="1" applyAlignment="1">
      <alignment horizontal="center" wrapText="1"/>
    </xf>
    <xf numFmtId="203" fontId="3" fillId="0" borderId="55" xfId="0" applyNumberFormat="1" applyFont="1" applyFill="1" applyBorder="1" applyAlignment="1">
      <alignment horizontal="right" indent="1"/>
    </xf>
    <xf numFmtId="203" fontId="3" fillId="0" borderId="56" xfId="0" applyNumberFormat="1" applyFont="1" applyFill="1" applyBorder="1" applyAlignment="1">
      <alignment horizontal="right" indent="1"/>
    </xf>
    <xf numFmtId="203" fontId="3" fillId="0" borderId="57" xfId="0" applyNumberFormat="1" applyFont="1" applyFill="1" applyBorder="1" applyAlignment="1">
      <alignment horizontal="right" indent="1"/>
    </xf>
    <xf numFmtId="203" fontId="28" fillId="0" borderId="58" xfId="0" applyNumberFormat="1" applyFont="1" applyFill="1" applyBorder="1" applyAlignment="1">
      <alignment horizontal="right" indent="1"/>
    </xf>
    <xf numFmtId="3" fontId="3" fillId="0" borderId="55" xfId="0" applyNumberFormat="1" applyFont="1" applyFill="1" applyBorder="1" applyAlignment="1">
      <alignment horizontal="right" indent="1"/>
    </xf>
    <xf numFmtId="3" fontId="3" fillId="0" borderId="56" xfId="0" applyNumberFormat="1" applyFont="1" applyFill="1" applyBorder="1" applyAlignment="1">
      <alignment horizontal="right" indent="1"/>
    </xf>
    <xf numFmtId="3" fontId="3" fillId="0" borderId="57" xfId="0" applyNumberFormat="1" applyFont="1" applyFill="1" applyBorder="1" applyAlignment="1">
      <alignment horizontal="right" indent="1"/>
    </xf>
    <xf numFmtId="3" fontId="28" fillId="0" borderId="58" xfId="0" applyNumberFormat="1" applyFont="1" applyFill="1" applyBorder="1" applyAlignment="1">
      <alignment horizontal="right" indent="1"/>
    </xf>
    <xf numFmtId="3" fontId="0" fillId="0" borderId="59" xfId="0" applyNumberFormat="1" applyFill="1" applyBorder="1" applyAlignment="1">
      <alignment horizontal="right" indent="1"/>
    </xf>
    <xf numFmtId="9" fontId="0" fillId="0" borderId="59" xfId="0" applyNumberFormat="1" applyFill="1" applyBorder="1" applyAlignment="1">
      <alignment horizontal="right" indent="1"/>
    </xf>
    <xf numFmtId="9" fontId="0" fillId="0" borderId="46" xfId="0" applyNumberFormat="1" applyFill="1" applyBorder="1" applyAlignment="1">
      <alignment horizontal="right" indent="1"/>
    </xf>
    <xf numFmtId="0" fontId="28" fillId="0" borderId="60" xfId="0" applyFont="1" applyFill="1" applyBorder="1" applyAlignment="1">
      <alignment horizontal="center" vertical="center" wrapText="1"/>
    </xf>
    <xf numFmtId="0" fontId="28" fillId="0" borderId="61" xfId="0" applyFont="1" applyFill="1" applyBorder="1" applyAlignment="1">
      <alignment horizontal="center" vertical="center" wrapText="1"/>
    </xf>
    <xf numFmtId="3" fontId="0" fillId="0" borderId="62" xfId="0" applyNumberFormat="1" applyFill="1" applyBorder="1" applyAlignment="1">
      <alignment horizontal="right" indent="1"/>
    </xf>
    <xf numFmtId="3" fontId="0" fillId="0" borderId="63" xfId="0" applyNumberFormat="1" applyFill="1" applyBorder="1" applyAlignment="1">
      <alignment horizontal="right" indent="1"/>
    </xf>
    <xf numFmtId="3" fontId="0" fillId="0" borderId="64" xfId="0" applyNumberFormat="1" applyFill="1" applyBorder="1" applyAlignment="1">
      <alignment horizontal="right" indent="1"/>
    </xf>
    <xf numFmtId="3" fontId="28" fillId="0" borderId="65" xfId="0" applyNumberFormat="1" applyFont="1" applyFill="1" applyBorder="1" applyAlignment="1">
      <alignment horizontal="right" indent="1"/>
    </xf>
    <xf numFmtId="9" fontId="0" fillId="0" borderId="62" xfId="0" applyNumberFormat="1" applyFill="1" applyBorder="1" applyAlignment="1">
      <alignment horizontal="right" indent="1"/>
    </xf>
    <xf numFmtId="9" fontId="0" fillId="0" borderId="63" xfId="0" applyNumberFormat="1" applyFill="1" applyBorder="1" applyAlignment="1">
      <alignment horizontal="right" indent="1"/>
    </xf>
    <xf numFmtId="9" fontId="0" fillId="0" borderId="64" xfId="0" applyNumberFormat="1" applyFill="1" applyBorder="1" applyAlignment="1">
      <alignment horizontal="right" indent="1"/>
    </xf>
    <xf numFmtId="203" fontId="28" fillId="0" borderId="65" xfId="0" applyNumberFormat="1" applyFont="1" applyFill="1" applyBorder="1" applyAlignment="1">
      <alignment horizontal="right" indent="1"/>
    </xf>
    <xf numFmtId="203" fontId="5" fillId="0" borderId="0" xfId="59" applyNumberFormat="1" applyFont="1" applyAlignment="1">
      <alignment/>
    </xf>
    <xf numFmtId="0" fontId="0" fillId="0" borderId="0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32" fillId="0" borderId="0" xfId="0" applyFont="1" applyBorder="1" applyAlignment="1">
      <alignment/>
    </xf>
    <xf numFmtId="0" fontId="0" fillId="0" borderId="70" xfId="0" applyBorder="1" applyAlignment="1">
      <alignment/>
    </xf>
    <xf numFmtId="0" fontId="2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" fillId="0" borderId="0" xfId="0" applyFont="1" applyBorder="1" applyAlignment="1">
      <alignment/>
    </xf>
    <xf numFmtId="14" fontId="33" fillId="0" borderId="0" xfId="0" applyNumberFormat="1" applyFont="1" applyBorder="1" applyAlignment="1">
      <alignment horizontal="center" vertical="center"/>
    </xf>
    <xf numFmtId="0" fontId="2" fillId="0" borderId="71" xfId="0" applyFont="1" applyBorder="1" applyAlignment="1">
      <alignment/>
    </xf>
    <xf numFmtId="0" fontId="33" fillId="0" borderId="71" xfId="0" applyFont="1" applyBorder="1" applyAlignment="1">
      <alignment/>
    </xf>
    <xf numFmtId="0" fontId="0" fillId="0" borderId="71" xfId="0" applyBorder="1" applyAlignment="1">
      <alignment/>
    </xf>
    <xf numFmtId="0" fontId="7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69" xfId="0" applyFont="1" applyBorder="1" applyAlignment="1">
      <alignment vertical="center"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left" wrapText="1"/>
    </xf>
    <xf numFmtId="0" fontId="29" fillId="0" borderId="0" xfId="0" applyFont="1" applyAlignment="1">
      <alignment horizontal="center"/>
    </xf>
    <xf numFmtId="0" fontId="16" fillId="0" borderId="74" xfId="0" applyFont="1" applyFill="1" applyBorder="1" applyAlignment="1">
      <alignment horizontal="left"/>
    </xf>
    <xf numFmtId="0" fontId="20" fillId="0" borderId="75" xfId="0" applyFont="1" applyFill="1" applyBorder="1" applyAlignment="1">
      <alignment horizontal="center"/>
    </xf>
    <xf numFmtId="0" fontId="0" fillId="0" borderId="76" xfId="0" applyFill="1" applyBorder="1" applyAlignment="1">
      <alignment/>
    </xf>
    <xf numFmtId="0" fontId="0" fillId="0" borderId="77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114300</xdr:colOff>
      <xdr:row>0</xdr:row>
      <xdr:rowOff>0</xdr:rowOff>
    </xdr:from>
    <xdr:to>
      <xdr:col>13</xdr:col>
      <xdr:colOff>666750</xdr:colOff>
      <xdr:row>1</xdr:row>
      <xdr:rowOff>19050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15350" y="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114300</xdr:colOff>
      <xdr:row>0</xdr:row>
      <xdr:rowOff>0</xdr:rowOff>
    </xdr:from>
    <xdr:to>
      <xdr:col>13</xdr:col>
      <xdr:colOff>666750</xdr:colOff>
      <xdr:row>1</xdr:row>
      <xdr:rowOff>19050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15350" y="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114300</xdr:colOff>
      <xdr:row>0</xdr:row>
      <xdr:rowOff>0</xdr:rowOff>
    </xdr:from>
    <xdr:to>
      <xdr:col>13</xdr:col>
      <xdr:colOff>666750</xdr:colOff>
      <xdr:row>1</xdr:row>
      <xdr:rowOff>19050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114300</xdr:colOff>
      <xdr:row>0</xdr:row>
      <xdr:rowOff>0</xdr:rowOff>
    </xdr:from>
    <xdr:to>
      <xdr:col>13</xdr:col>
      <xdr:colOff>666750</xdr:colOff>
      <xdr:row>1</xdr:row>
      <xdr:rowOff>19050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114300</xdr:colOff>
      <xdr:row>0</xdr:row>
      <xdr:rowOff>0</xdr:rowOff>
    </xdr:from>
    <xdr:to>
      <xdr:col>13</xdr:col>
      <xdr:colOff>666750</xdr:colOff>
      <xdr:row>1</xdr:row>
      <xdr:rowOff>19050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15350" y="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114300</xdr:colOff>
      <xdr:row>0</xdr:row>
      <xdr:rowOff>0</xdr:rowOff>
    </xdr:from>
    <xdr:to>
      <xdr:col>13</xdr:col>
      <xdr:colOff>666750</xdr:colOff>
      <xdr:row>1</xdr:row>
      <xdr:rowOff>19050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15350" y="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114300</xdr:colOff>
      <xdr:row>0</xdr:row>
      <xdr:rowOff>0</xdr:rowOff>
    </xdr:from>
    <xdr:to>
      <xdr:col>13</xdr:col>
      <xdr:colOff>666750</xdr:colOff>
      <xdr:row>1</xdr:row>
      <xdr:rowOff>19050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15350" y="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114300</xdr:colOff>
      <xdr:row>0</xdr:row>
      <xdr:rowOff>0</xdr:rowOff>
    </xdr:from>
    <xdr:to>
      <xdr:col>13</xdr:col>
      <xdr:colOff>666750</xdr:colOff>
      <xdr:row>1</xdr:row>
      <xdr:rowOff>19050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15350" y="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114300</xdr:colOff>
      <xdr:row>0</xdr:row>
      <xdr:rowOff>0</xdr:rowOff>
    </xdr:from>
    <xdr:to>
      <xdr:col>13</xdr:col>
      <xdr:colOff>666750</xdr:colOff>
      <xdr:row>1</xdr:row>
      <xdr:rowOff>19050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15350" y="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114300</xdr:colOff>
      <xdr:row>0</xdr:row>
      <xdr:rowOff>0</xdr:rowOff>
    </xdr:from>
    <xdr:to>
      <xdr:col>13</xdr:col>
      <xdr:colOff>666750</xdr:colOff>
      <xdr:row>1</xdr:row>
      <xdr:rowOff>19050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15350" y="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114300</xdr:colOff>
      <xdr:row>0</xdr:row>
      <xdr:rowOff>0</xdr:rowOff>
    </xdr:from>
    <xdr:to>
      <xdr:col>13</xdr:col>
      <xdr:colOff>666750</xdr:colOff>
      <xdr:row>1</xdr:row>
      <xdr:rowOff>19050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15350" y="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114300</xdr:colOff>
      <xdr:row>0</xdr:row>
      <xdr:rowOff>0</xdr:rowOff>
    </xdr:from>
    <xdr:to>
      <xdr:col>13</xdr:col>
      <xdr:colOff>666750</xdr:colOff>
      <xdr:row>1</xdr:row>
      <xdr:rowOff>19050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15350" y="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zoomScale="75" zoomScaleNormal="75" zoomScalePageLayoutView="0" workbookViewId="0" topLeftCell="A1">
      <selection activeCell="L40" sqref="L40"/>
    </sheetView>
  </sheetViews>
  <sheetFormatPr defaultColWidth="9.140625" defaultRowHeight="12.75"/>
  <cols>
    <col min="1" max="1" width="3.28125" style="0" customWidth="1"/>
    <col min="2" max="2" width="7.8515625" style="0" customWidth="1"/>
    <col min="3" max="3" width="9.28125" style="0" bestFit="1" customWidth="1"/>
    <col min="4" max="4" width="16.140625" style="0" customWidth="1"/>
    <col min="5" max="5" width="14.421875" style="0" bestFit="1" customWidth="1"/>
    <col min="9" max="9" width="11.28125" style="0" customWidth="1"/>
    <col min="10" max="13" width="13.421875" style="0" customWidth="1"/>
  </cols>
  <sheetData>
    <row r="1" spans="1:14" ht="11.25" customHeight="1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</row>
    <row r="2" spans="1:14" ht="11.25" customHeight="1">
      <c r="A2" s="169"/>
      <c r="B2" s="170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2"/>
      <c r="N2" s="169"/>
    </row>
    <row r="3" spans="1:14" ht="20.25">
      <c r="A3" s="169"/>
      <c r="B3" s="173"/>
      <c r="C3" s="174" t="s">
        <v>239</v>
      </c>
      <c r="D3" s="169"/>
      <c r="E3" s="169"/>
      <c r="F3" s="169"/>
      <c r="G3" s="169"/>
      <c r="H3" s="169"/>
      <c r="I3" s="169"/>
      <c r="J3" s="169"/>
      <c r="K3" s="169"/>
      <c r="L3" s="169"/>
      <c r="M3" s="175"/>
      <c r="N3" s="169"/>
    </row>
    <row r="4" spans="1:14" ht="11.25" customHeight="1">
      <c r="A4" s="169"/>
      <c r="B4" s="173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75"/>
      <c r="N4" s="169"/>
    </row>
    <row r="5" spans="1:14" ht="11.25" customHeight="1">
      <c r="A5" s="169"/>
      <c r="B5" s="173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75"/>
      <c r="N5" s="169"/>
    </row>
    <row r="6" spans="1:14" ht="15.75">
      <c r="A6" s="169"/>
      <c r="B6" s="173"/>
      <c r="C6" s="176" t="s">
        <v>240</v>
      </c>
      <c r="D6" s="169"/>
      <c r="E6" s="177" t="s">
        <v>256</v>
      </c>
      <c r="F6" s="178"/>
      <c r="G6" s="178"/>
      <c r="H6" s="178"/>
      <c r="I6" s="169"/>
      <c r="J6" s="169"/>
      <c r="K6" s="169"/>
      <c r="L6" s="169"/>
      <c r="M6" s="175"/>
      <c r="N6" s="169"/>
    </row>
    <row r="7" spans="1:14" ht="15.75">
      <c r="A7" s="169"/>
      <c r="B7" s="173"/>
      <c r="C7" s="176" t="s">
        <v>241</v>
      </c>
      <c r="D7" s="169"/>
      <c r="E7" s="177" t="s">
        <v>257</v>
      </c>
      <c r="F7" s="178"/>
      <c r="G7" s="178"/>
      <c r="H7" s="178"/>
      <c r="I7" s="169"/>
      <c r="J7" s="169"/>
      <c r="K7" s="169"/>
      <c r="L7" s="169"/>
      <c r="M7" s="175"/>
      <c r="N7" s="169"/>
    </row>
    <row r="8" spans="1:14" ht="12.75" customHeight="1">
      <c r="A8" s="169"/>
      <c r="B8" s="173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75"/>
      <c r="N8" s="169"/>
    </row>
    <row r="9" spans="1:14" ht="15.75">
      <c r="A9" s="169"/>
      <c r="B9" s="173"/>
      <c r="C9" s="176" t="s">
        <v>242</v>
      </c>
      <c r="D9" s="169"/>
      <c r="E9" s="179">
        <v>42023</v>
      </c>
      <c r="F9" s="169"/>
      <c r="G9" s="169"/>
      <c r="H9" s="169"/>
      <c r="I9" s="169"/>
      <c r="J9" s="169"/>
      <c r="K9" s="169"/>
      <c r="L9" s="169"/>
      <c r="M9" s="175"/>
      <c r="N9" s="169"/>
    </row>
    <row r="10" spans="1:14" ht="15.75">
      <c r="A10" s="169"/>
      <c r="B10" s="173"/>
      <c r="C10" s="176" t="s">
        <v>243</v>
      </c>
      <c r="D10" s="169"/>
      <c r="E10" s="179"/>
      <c r="F10" s="169"/>
      <c r="G10" s="169"/>
      <c r="H10" s="169"/>
      <c r="I10" s="169"/>
      <c r="J10" s="169"/>
      <c r="K10" s="169"/>
      <c r="L10" s="169"/>
      <c r="M10" s="175"/>
      <c r="N10" s="169"/>
    </row>
    <row r="11" spans="1:14" ht="11.25" customHeight="1">
      <c r="A11" s="169"/>
      <c r="B11" s="173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75"/>
      <c r="N11" s="169"/>
    </row>
    <row r="12" spans="1:15" ht="25.5" customHeight="1">
      <c r="A12" s="169"/>
      <c r="B12" s="173"/>
      <c r="C12" s="192" t="s">
        <v>244</v>
      </c>
      <c r="D12" s="192"/>
      <c r="E12" s="180" t="s">
        <v>245</v>
      </c>
      <c r="F12" s="181"/>
      <c r="G12" s="181"/>
      <c r="H12" s="181"/>
      <c r="I12" s="181"/>
      <c r="J12" s="182"/>
      <c r="K12" s="182"/>
      <c r="L12" s="182"/>
      <c r="M12" s="175"/>
      <c r="N12" s="169"/>
      <c r="O12" s="169"/>
    </row>
    <row r="13" spans="1:15" ht="7.5" customHeight="1">
      <c r="A13" s="169"/>
      <c r="B13" s="173"/>
      <c r="C13" s="177"/>
      <c r="E13" s="183"/>
      <c r="F13" s="177"/>
      <c r="G13" s="177"/>
      <c r="H13" s="177"/>
      <c r="I13" s="177"/>
      <c r="J13" s="169"/>
      <c r="K13" s="169"/>
      <c r="L13" s="169"/>
      <c r="M13" s="175"/>
      <c r="N13" s="169"/>
      <c r="O13" s="184"/>
    </row>
    <row r="14" spans="1:15" ht="15.75">
      <c r="A14" s="169"/>
      <c r="B14" s="173"/>
      <c r="C14" s="191">
        <v>2</v>
      </c>
      <c r="E14" s="177" t="s">
        <v>246</v>
      </c>
      <c r="F14" s="176"/>
      <c r="G14" s="176"/>
      <c r="H14" s="176"/>
      <c r="I14" s="176"/>
      <c r="J14" s="178"/>
      <c r="K14" s="169"/>
      <c r="L14" s="169"/>
      <c r="M14" s="175"/>
      <c r="N14" s="169"/>
      <c r="O14" s="184"/>
    </row>
    <row r="15" spans="1:15" ht="15.75">
      <c r="A15" s="169"/>
      <c r="B15" s="173"/>
      <c r="C15" s="191"/>
      <c r="E15" s="177" t="s">
        <v>247</v>
      </c>
      <c r="F15" s="176"/>
      <c r="G15" s="176"/>
      <c r="H15" s="176"/>
      <c r="I15" s="176"/>
      <c r="J15" s="178"/>
      <c r="K15" s="169"/>
      <c r="L15" s="169"/>
      <c r="M15" s="175"/>
      <c r="N15" s="169"/>
      <c r="O15" s="169"/>
    </row>
    <row r="16" spans="1:15" ht="15.75">
      <c r="A16" s="169"/>
      <c r="B16" s="173"/>
      <c r="C16" s="185"/>
      <c r="E16" s="177"/>
      <c r="F16" s="176"/>
      <c r="G16" s="176"/>
      <c r="H16" s="176"/>
      <c r="I16" s="176"/>
      <c r="J16" s="178"/>
      <c r="K16" s="169"/>
      <c r="L16" s="169"/>
      <c r="M16" s="175"/>
      <c r="N16" s="169"/>
      <c r="O16" s="169"/>
    </row>
    <row r="17" spans="1:15" ht="15.75">
      <c r="A17" s="169"/>
      <c r="B17" s="173"/>
      <c r="C17" s="191">
        <v>3</v>
      </c>
      <c r="E17" s="177" t="s">
        <v>225</v>
      </c>
      <c r="F17" s="176"/>
      <c r="G17" s="176"/>
      <c r="H17" s="176"/>
      <c r="I17" s="176"/>
      <c r="J17" s="178"/>
      <c r="K17" s="169"/>
      <c r="L17" s="169"/>
      <c r="M17" s="175"/>
      <c r="N17" s="169"/>
      <c r="O17" s="169"/>
    </row>
    <row r="18" spans="1:15" ht="15.75">
      <c r="A18" s="169"/>
      <c r="B18" s="173"/>
      <c r="C18" s="191"/>
      <c r="E18" s="177" t="s">
        <v>226</v>
      </c>
      <c r="F18" s="176"/>
      <c r="G18" s="176"/>
      <c r="H18" s="176"/>
      <c r="I18" s="176"/>
      <c r="J18" s="178"/>
      <c r="K18" s="169"/>
      <c r="L18" s="169"/>
      <c r="M18" s="175"/>
      <c r="N18" s="169"/>
      <c r="O18" s="169"/>
    </row>
    <row r="19" spans="1:14" ht="15.75">
      <c r="A19" s="169"/>
      <c r="B19" s="173"/>
      <c r="C19" s="185"/>
      <c r="E19" s="177"/>
      <c r="F19" s="176"/>
      <c r="G19" s="176"/>
      <c r="H19" s="176"/>
      <c r="I19" s="176"/>
      <c r="J19" s="178"/>
      <c r="K19" s="169"/>
      <c r="L19" s="169"/>
      <c r="M19" s="175"/>
      <c r="N19" s="169"/>
    </row>
    <row r="20" spans="1:14" ht="15.75">
      <c r="A20" s="169"/>
      <c r="B20" s="173"/>
      <c r="C20" s="191">
        <v>4</v>
      </c>
      <c r="E20" s="177" t="s">
        <v>248</v>
      </c>
      <c r="F20" s="176"/>
      <c r="G20" s="176"/>
      <c r="H20" s="176"/>
      <c r="I20" s="176"/>
      <c r="J20" s="178"/>
      <c r="K20" s="169"/>
      <c r="L20" s="169"/>
      <c r="M20" s="175"/>
      <c r="N20" s="169"/>
    </row>
    <row r="21" spans="1:14" ht="15.75">
      <c r="A21" s="169"/>
      <c r="B21" s="173"/>
      <c r="C21" s="191"/>
      <c r="E21" s="177" t="s">
        <v>249</v>
      </c>
      <c r="F21" s="176"/>
      <c r="G21" s="176"/>
      <c r="H21" s="176"/>
      <c r="I21" s="176"/>
      <c r="J21" s="178"/>
      <c r="K21" s="169"/>
      <c r="L21" s="169"/>
      <c r="M21" s="175"/>
      <c r="N21" s="169"/>
    </row>
    <row r="22" spans="1:14" ht="15.75">
      <c r="A22" s="169"/>
      <c r="B22" s="173"/>
      <c r="C22" s="185"/>
      <c r="E22" s="177"/>
      <c r="F22" s="176"/>
      <c r="G22" s="176"/>
      <c r="H22" s="176"/>
      <c r="I22" s="176"/>
      <c r="J22" s="178"/>
      <c r="K22" s="169"/>
      <c r="L22" s="169"/>
      <c r="M22" s="175"/>
      <c r="N22" s="169"/>
    </row>
    <row r="23" spans="1:14" ht="15.75">
      <c r="A23" s="169"/>
      <c r="B23" s="173"/>
      <c r="C23" s="191">
        <v>5</v>
      </c>
      <c r="E23" s="177" t="s">
        <v>231</v>
      </c>
      <c r="F23" s="176"/>
      <c r="G23" s="176"/>
      <c r="H23" s="176"/>
      <c r="I23" s="176"/>
      <c r="J23" s="178"/>
      <c r="K23" s="169"/>
      <c r="L23" s="169"/>
      <c r="M23" s="175"/>
      <c r="N23" s="169"/>
    </row>
    <row r="24" spans="1:14" ht="15.75">
      <c r="A24" s="169"/>
      <c r="B24" s="173"/>
      <c r="C24" s="191"/>
      <c r="E24" s="177" t="s">
        <v>253</v>
      </c>
      <c r="F24" s="176"/>
      <c r="G24" s="176"/>
      <c r="H24" s="176"/>
      <c r="I24" s="176"/>
      <c r="J24" s="178"/>
      <c r="K24" s="169"/>
      <c r="L24" s="169"/>
      <c r="M24" s="175"/>
      <c r="N24" s="169"/>
    </row>
    <row r="25" spans="1:14" ht="11.25" customHeight="1">
      <c r="A25" s="169"/>
      <c r="B25" s="173"/>
      <c r="C25" s="185"/>
      <c r="E25" s="177"/>
      <c r="F25" s="176"/>
      <c r="G25" s="176"/>
      <c r="H25" s="176"/>
      <c r="I25" s="176"/>
      <c r="J25" s="178"/>
      <c r="K25" s="169"/>
      <c r="L25" s="169"/>
      <c r="M25" s="175"/>
      <c r="N25" s="169"/>
    </row>
    <row r="26" spans="1:14" ht="15.75">
      <c r="A26" s="169"/>
      <c r="B26" s="173"/>
      <c r="C26" s="191">
        <v>6</v>
      </c>
      <c r="E26" s="177" t="s">
        <v>250</v>
      </c>
      <c r="F26" s="176"/>
      <c r="G26" s="176"/>
      <c r="H26" s="176"/>
      <c r="I26" s="176"/>
      <c r="J26" s="178"/>
      <c r="K26" s="169"/>
      <c r="L26" s="169"/>
      <c r="M26" s="175"/>
      <c r="N26" s="169"/>
    </row>
    <row r="27" spans="1:14" ht="15.75">
      <c r="A27" s="169"/>
      <c r="B27" s="173"/>
      <c r="C27" s="191"/>
      <c r="E27" s="177" t="s">
        <v>251</v>
      </c>
      <c r="F27" s="176"/>
      <c r="G27" s="176"/>
      <c r="H27" s="176"/>
      <c r="I27" s="176"/>
      <c r="J27" s="178"/>
      <c r="K27" s="169"/>
      <c r="L27" s="169"/>
      <c r="M27" s="175"/>
      <c r="N27" s="169"/>
    </row>
    <row r="28" spans="1:14" ht="11.25" customHeight="1">
      <c r="A28" s="169"/>
      <c r="B28" s="173"/>
      <c r="C28" s="186"/>
      <c r="E28" s="169"/>
      <c r="F28" s="169"/>
      <c r="G28" s="169"/>
      <c r="H28" s="169"/>
      <c r="I28" s="169"/>
      <c r="J28" s="169"/>
      <c r="K28" s="169"/>
      <c r="L28" s="169"/>
      <c r="M28" s="175"/>
      <c r="N28" s="169"/>
    </row>
    <row r="29" spans="1:14" ht="15.75">
      <c r="A29" s="169"/>
      <c r="B29" s="173"/>
      <c r="C29" s="191">
        <v>7</v>
      </c>
      <c r="E29" s="177" t="s">
        <v>233</v>
      </c>
      <c r="F29" s="176"/>
      <c r="G29" s="176"/>
      <c r="H29" s="176"/>
      <c r="I29" s="176"/>
      <c r="J29" s="178"/>
      <c r="K29" s="169"/>
      <c r="L29" s="169"/>
      <c r="M29" s="175"/>
      <c r="N29" s="169"/>
    </row>
    <row r="30" spans="1:14" ht="15.75">
      <c r="A30" s="169"/>
      <c r="B30" s="173"/>
      <c r="C30" s="191"/>
      <c r="E30" s="177" t="s">
        <v>252</v>
      </c>
      <c r="F30" s="176"/>
      <c r="G30" s="176"/>
      <c r="H30" s="176"/>
      <c r="I30" s="176"/>
      <c r="J30" s="178"/>
      <c r="K30" s="169"/>
      <c r="L30" s="169"/>
      <c r="M30" s="175"/>
      <c r="N30" s="169"/>
    </row>
    <row r="31" spans="1:14" ht="11.25" customHeight="1">
      <c r="A31" s="169"/>
      <c r="B31" s="173"/>
      <c r="C31" s="186"/>
      <c r="E31" s="169"/>
      <c r="F31" s="169"/>
      <c r="G31" s="169"/>
      <c r="H31" s="169"/>
      <c r="I31" s="169"/>
      <c r="J31" s="169"/>
      <c r="K31" s="169"/>
      <c r="L31" s="169"/>
      <c r="M31" s="175"/>
      <c r="N31" s="169"/>
    </row>
    <row r="32" spans="1:14" ht="15.75">
      <c r="A32" s="169"/>
      <c r="B32" s="173"/>
      <c r="C32" s="185"/>
      <c r="E32" s="177"/>
      <c r="F32" s="176"/>
      <c r="G32" s="176"/>
      <c r="H32" s="176"/>
      <c r="I32" s="176"/>
      <c r="J32" s="178"/>
      <c r="K32" s="169"/>
      <c r="L32" s="169"/>
      <c r="M32" s="175"/>
      <c r="N32" s="169"/>
    </row>
    <row r="33" spans="1:14" ht="15.75">
      <c r="A33" s="169"/>
      <c r="B33" s="173"/>
      <c r="C33" s="185"/>
      <c r="E33" s="177"/>
      <c r="F33" s="176"/>
      <c r="G33" s="176"/>
      <c r="H33" s="176"/>
      <c r="I33" s="176"/>
      <c r="J33" s="178"/>
      <c r="M33" s="175"/>
      <c r="N33" s="169"/>
    </row>
    <row r="34" spans="1:14" ht="11.25" customHeight="1">
      <c r="A34" s="169"/>
      <c r="B34" s="173"/>
      <c r="C34" s="185"/>
      <c r="E34" s="177"/>
      <c r="F34" s="176"/>
      <c r="G34" s="176"/>
      <c r="H34" s="176"/>
      <c r="I34" s="176"/>
      <c r="J34" s="178"/>
      <c r="K34" s="169"/>
      <c r="L34" s="169"/>
      <c r="M34" s="175"/>
      <c r="N34" s="169"/>
    </row>
    <row r="35" spans="1:14" ht="15.75">
      <c r="A35" s="169"/>
      <c r="B35" s="187"/>
      <c r="C35" s="176"/>
      <c r="D35" s="169"/>
      <c r="E35" s="169"/>
      <c r="F35" s="169"/>
      <c r="G35" s="169"/>
      <c r="H35" s="176"/>
      <c r="I35" s="178"/>
      <c r="J35" s="169"/>
      <c r="K35" s="169"/>
      <c r="L35" s="169"/>
      <c r="M35" s="175"/>
      <c r="N35" s="169"/>
    </row>
    <row r="36" spans="1:14" ht="12.75">
      <c r="A36" s="169"/>
      <c r="B36" s="173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75"/>
      <c r="N36" s="169"/>
    </row>
    <row r="37" spans="1:14" ht="12.75">
      <c r="A37" s="169"/>
      <c r="B37" s="173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75"/>
      <c r="N37" s="169"/>
    </row>
    <row r="38" spans="1:14" ht="12.75">
      <c r="A38" s="169"/>
      <c r="B38" s="173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75"/>
      <c r="N38" s="169"/>
    </row>
    <row r="39" spans="1:14" ht="12.75">
      <c r="A39" s="169"/>
      <c r="B39" s="173"/>
      <c r="C39" s="169" t="s">
        <v>254</v>
      </c>
      <c r="D39" s="169"/>
      <c r="E39" s="169"/>
      <c r="F39" s="169"/>
      <c r="G39" s="169"/>
      <c r="H39" s="169"/>
      <c r="I39" s="169"/>
      <c r="J39" s="169"/>
      <c r="K39" s="169"/>
      <c r="L39" s="190"/>
      <c r="M39" s="175"/>
      <c r="N39" s="169"/>
    </row>
    <row r="40" spans="1:14" ht="12.75">
      <c r="A40" s="169"/>
      <c r="B40" s="173"/>
      <c r="C40" s="169" t="s">
        <v>255</v>
      </c>
      <c r="D40" s="169"/>
      <c r="E40" s="169"/>
      <c r="F40" s="169"/>
      <c r="G40" s="169"/>
      <c r="H40" s="169"/>
      <c r="I40" s="169"/>
      <c r="J40" s="169"/>
      <c r="K40" s="169"/>
      <c r="L40" s="190"/>
      <c r="M40" s="175"/>
      <c r="N40" s="169"/>
    </row>
    <row r="41" spans="1:14" ht="12.75">
      <c r="A41" s="169"/>
      <c r="B41" s="188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9"/>
      <c r="N41" s="169"/>
    </row>
  </sheetData>
  <sheetProtection/>
  <mergeCells count="7">
    <mergeCell ref="C23:C24"/>
    <mergeCell ref="C26:C27"/>
    <mergeCell ref="C29:C30"/>
    <mergeCell ref="C12:D12"/>
    <mergeCell ref="C14:C15"/>
    <mergeCell ref="C17:C18"/>
    <mergeCell ref="C20:C21"/>
  </mergeCells>
  <printOptions horizontalCentered="1" verticalCentered="1"/>
  <pageMargins left="0.7480314960629921" right="0.7480314960629921" top="0" bottom="0" header="0.5118110236220472" footer="0.31496062992125984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zoomScalePageLayoutView="0" workbookViewId="0" topLeftCell="A1">
      <selection activeCell="B5" sqref="B5"/>
    </sheetView>
  </sheetViews>
  <sheetFormatPr defaultColWidth="9.140625" defaultRowHeight="18" customHeight="1"/>
  <cols>
    <col min="1" max="1" width="19.7109375" style="0" customWidth="1"/>
    <col min="2" max="14" width="10.8515625" style="0" customWidth="1"/>
    <col min="15" max="15" width="18.7109375" style="0" bestFit="1" customWidth="1"/>
    <col min="18" max="18" width="12.140625" style="0" customWidth="1"/>
  </cols>
  <sheetData>
    <row r="1" spans="1:15" s="5" customFormat="1" ht="18" customHeight="1">
      <c r="A1" s="193" t="s">
        <v>213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</row>
    <row r="2" spans="1:15" s="5" customFormat="1" ht="18" customHeight="1">
      <c r="A2" s="193" t="s">
        <v>214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</row>
    <row r="3" spans="1:14" ht="18" customHeight="1" thickBot="1">
      <c r="A3" s="19"/>
      <c r="B3" s="5"/>
      <c r="C3" s="19"/>
      <c r="D3" s="20"/>
      <c r="E3" s="12"/>
      <c r="F3" s="12"/>
      <c r="G3" s="12"/>
      <c r="H3" s="12"/>
      <c r="I3" s="12"/>
      <c r="J3" s="12"/>
      <c r="K3" s="12"/>
      <c r="L3" s="12"/>
      <c r="M3" s="12"/>
      <c r="N3" s="5"/>
    </row>
    <row r="4" spans="1:15" ht="40.5" customHeight="1">
      <c r="A4" s="139" t="s">
        <v>120</v>
      </c>
      <c r="B4" s="89" t="s">
        <v>155</v>
      </c>
      <c r="C4" s="88" t="s">
        <v>156</v>
      </c>
      <c r="D4" s="88" t="s">
        <v>157</v>
      </c>
      <c r="E4" s="88" t="s">
        <v>158</v>
      </c>
      <c r="F4" s="88" t="s">
        <v>159</v>
      </c>
      <c r="G4" s="88" t="s">
        <v>160</v>
      </c>
      <c r="H4" s="88" t="s">
        <v>161</v>
      </c>
      <c r="I4" s="88" t="s">
        <v>162</v>
      </c>
      <c r="J4" s="88" t="s">
        <v>163</v>
      </c>
      <c r="K4" s="88" t="s">
        <v>164</v>
      </c>
      <c r="L4" s="88" t="s">
        <v>165</v>
      </c>
      <c r="M4" s="88" t="s">
        <v>166</v>
      </c>
      <c r="N4" s="94" t="s">
        <v>167</v>
      </c>
      <c r="O4" s="140" t="s">
        <v>13</v>
      </c>
    </row>
    <row r="5" spans="1:15" ht="15" customHeight="1">
      <c r="A5" s="90" t="s">
        <v>121</v>
      </c>
      <c r="B5" s="108">
        <f>IF(ISNUMBER('STATISTICAL SERVICE 2011'!C36),'STATISTICAL SERVICE 2011'!C36,"")</f>
        <v>15292</v>
      </c>
      <c r="C5" s="107">
        <f>IF(ISNUMBER('STATISTICAL SERVICE 2011'!D36),'STATISTICAL SERVICE 2011'!D36,"")</f>
        <v>22095</v>
      </c>
      <c r="D5" s="107">
        <f>IF(ISNUMBER('STATISTICAL SERVICE 2011'!E36),'STATISTICAL SERVICE 2011'!E36,"")</f>
        <v>34709</v>
      </c>
      <c r="E5" s="107">
        <f>IF(ISNUMBER('STATISTICAL SERVICE 2011'!F36),'STATISTICAL SERVICE 2011'!F36,"")</f>
        <v>80998</v>
      </c>
      <c r="F5" s="107">
        <f>IF(ISNUMBER('STATISTICAL SERVICE 2011'!G36),'STATISTICAL SERVICE 2011'!G36,"")</f>
        <v>119752</v>
      </c>
      <c r="G5" s="107">
        <f>IF(ISNUMBER('STATISTICAL SERVICE 2011'!H36),'STATISTICAL SERVICE 2011'!H36,"")</f>
        <v>130545</v>
      </c>
      <c r="H5" s="107">
        <f>IF(ISNUMBER('STATISTICAL SERVICE 2011'!I36),'STATISTICAL SERVICE 2011'!I36,"")</f>
        <v>156051</v>
      </c>
      <c r="I5" s="107">
        <f>IF(ISNUMBER('STATISTICAL SERVICE 2011'!J36),'STATISTICAL SERVICE 2011'!J36,"")</f>
        <v>157105</v>
      </c>
      <c r="J5" s="107">
        <f>IF(ISNUMBER('STATISTICAL SERVICE 2011'!K36),'STATISTICAL SERVICE 2011'!K36,"")</f>
        <v>135103</v>
      </c>
      <c r="K5" s="107">
        <f>IF(ISNUMBER('STATISTICAL SERVICE 2011'!L36),'STATISTICAL SERVICE 2011'!L36,"")</f>
        <v>113205</v>
      </c>
      <c r="L5" s="107">
        <f>IF(ISNUMBER('STATISTICAL SERVICE 2011'!M36),'STATISTICAL SERVICE 2011'!M36,"")</f>
        <v>34796</v>
      </c>
      <c r="M5" s="107">
        <f>IF(ISNUMBER('STATISTICAL SERVICE 2011'!N36),'STATISTICAL SERVICE 2011'!N36,"")</f>
        <v>21054</v>
      </c>
      <c r="N5" s="109">
        <f aca="true" t="shared" si="0" ref="N5:N39">SUM(B5:M5)</f>
        <v>1020705</v>
      </c>
      <c r="O5" s="95" t="s">
        <v>168</v>
      </c>
    </row>
    <row r="6" spans="1:15" ht="15" customHeight="1">
      <c r="A6" s="91" t="s">
        <v>136</v>
      </c>
      <c r="B6" s="110">
        <f>IF(ISNUMBER('STATISTICAL SERVICE 2011'!C42),'STATISTICAL SERVICE 2011'!C42,"")</f>
        <v>3873</v>
      </c>
      <c r="C6" s="111">
        <f>IF(ISNUMBER('STATISTICAL SERVICE 2011'!D42),'STATISTICAL SERVICE 2011'!D42,"")</f>
        <v>3860</v>
      </c>
      <c r="D6" s="111">
        <f>IF(ISNUMBER('STATISTICAL SERVICE 2011'!E42),'STATISTICAL SERVICE 2011'!E42,"")</f>
        <v>7328</v>
      </c>
      <c r="E6" s="111">
        <f>IF(ISNUMBER('STATISTICAL SERVICE 2011'!F42),'STATISTICAL SERVICE 2011'!F42,"")</f>
        <v>18987</v>
      </c>
      <c r="F6" s="111">
        <f>IF(ISNUMBER('STATISTICAL SERVICE 2011'!G42),'STATISTICAL SERVICE 2011'!G42,"")</f>
        <v>40772</v>
      </c>
      <c r="G6" s="111">
        <f>IF(ISNUMBER('STATISTICAL SERVICE 2011'!H42),'STATISTICAL SERVICE 2011'!H42,"")</f>
        <v>56407</v>
      </c>
      <c r="H6" s="111">
        <f>IF(ISNUMBER('STATISTICAL SERVICE 2011'!I42),'STATISTICAL SERVICE 2011'!I42,"")</f>
        <v>56361</v>
      </c>
      <c r="I6" s="111">
        <f>IF(ISNUMBER('STATISTICAL SERVICE 2011'!J42),'STATISTICAL SERVICE 2011'!J42,"")</f>
        <v>50989</v>
      </c>
      <c r="J6" s="111">
        <f>IF(ISNUMBER('STATISTICAL SERVICE 2011'!K42),'STATISTICAL SERVICE 2011'!K42,"")</f>
        <v>49863</v>
      </c>
      <c r="K6" s="111">
        <f>IF(ISNUMBER('STATISTICAL SERVICE 2011'!L42),'STATISTICAL SERVICE 2011'!L42,"")</f>
        <v>32995</v>
      </c>
      <c r="L6" s="111">
        <f>IF(ISNUMBER('STATISTICAL SERVICE 2011'!M42),'STATISTICAL SERVICE 2011'!M42,"")</f>
        <v>6496</v>
      </c>
      <c r="M6" s="111">
        <f>IF(ISNUMBER('STATISTICAL SERVICE 2011'!N42),'STATISTICAL SERVICE 2011'!N42,"")</f>
        <v>6148</v>
      </c>
      <c r="N6" s="112">
        <f t="shared" si="0"/>
        <v>334079</v>
      </c>
      <c r="O6" s="96" t="s">
        <v>183</v>
      </c>
    </row>
    <row r="7" spans="1:15" ht="15" customHeight="1">
      <c r="A7" s="91" t="s">
        <v>124</v>
      </c>
      <c r="B7" s="110">
        <f>IF(ISNUMBER('STATISTICAL SERVICE 2011'!C35),'STATISTICAL SERVICE 2011'!C35,"")</f>
        <v>864</v>
      </c>
      <c r="C7" s="111">
        <f>IF(ISNUMBER('STATISTICAL SERVICE 2011'!D35),'STATISTICAL SERVICE 2011'!D35,"")</f>
        <v>945</v>
      </c>
      <c r="D7" s="111">
        <f>IF(ISNUMBER('STATISTICAL SERVICE 2011'!E35),'STATISTICAL SERVICE 2011'!E35,"")</f>
        <v>2121</v>
      </c>
      <c r="E7" s="111">
        <f>IF(ISNUMBER('STATISTICAL SERVICE 2011'!F35),'STATISTICAL SERVICE 2011'!F35,"")</f>
        <v>8805</v>
      </c>
      <c r="F7" s="111">
        <f>IF(ISNUMBER('STATISTICAL SERVICE 2011'!G35),'STATISTICAL SERVICE 2011'!G35,"")</f>
        <v>14813</v>
      </c>
      <c r="G7" s="111">
        <f>IF(ISNUMBER('STATISTICAL SERVICE 2011'!H35),'STATISTICAL SERVICE 2011'!H35,"")</f>
        <v>15375</v>
      </c>
      <c r="H7" s="111">
        <f>IF(ISNUMBER('STATISTICAL SERVICE 2011'!I35),'STATISTICAL SERVICE 2011'!I35,"")</f>
        <v>19385</v>
      </c>
      <c r="I7" s="111">
        <f>IF(ISNUMBER('STATISTICAL SERVICE 2011'!J35),'STATISTICAL SERVICE 2011'!J35,"")</f>
        <v>17344</v>
      </c>
      <c r="J7" s="111">
        <f>IF(ISNUMBER('STATISTICAL SERVICE 2011'!K35),'STATISTICAL SERVICE 2011'!K35,"")</f>
        <v>18113</v>
      </c>
      <c r="K7" s="111">
        <f>IF(ISNUMBER('STATISTICAL SERVICE 2011'!L35),'STATISTICAL SERVICE 2011'!L35,"")</f>
        <v>12591</v>
      </c>
      <c r="L7" s="111">
        <f>IF(ISNUMBER('STATISTICAL SERVICE 2011'!M35),'STATISTICAL SERVICE 2011'!M35,"")</f>
        <v>787</v>
      </c>
      <c r="M7" s="111">
        <f>IF(ISNUMBER('STATISTICAL SERVICE 2011'!N35),'STATISTICAL SERVICE 2011'!N35,"")</f>
        <v>1066</v>
      </c>
      <c r="N7" s="112">
        <f t="shared" si="0"/>
        <v>112209</v>
      </c>
      <c r="O7" s="96" t="s">
        <v>171</v>
      </c>
    </row>
    <row r="8" spans="1:15" ht="15" customHeight="1">
      <c r="A8" s="91" t="s">
        <v>125</v>
      </c>
      <c r="B8" s="110">
        <f>IF(ISNUMBER('STATISTICAL SERVICE 2011'!C39),'STATISTICAL SERVICE 2011'!C39,"")</f>
        <v>661</v>
      </c>
      <c r="C8" s="111">
        <f>IF(ISNUMBER('STATISTICAL SERVICE 2011'!D39),'STATISTICAL SERVICE 2011'!D39,"")</f>
        <v>525</v>
      </c>
      <c r="D8" s="111">
        <f>IF(ISNUMBER('STATISTICAL SERVICE 2011'!E39),'STATISTICAL SERVICE 2011'!E39,"")</f>
        <v>1098</v>
      </c>
      <c r="E8" s="111">
        <f>IF(ISNUMBER('STATISTICAL SERVICE 2011'!F39),'STATISTICAL SERVICE 2011'!F39,"")</f>
        <v>4307</v>
      </c>
      <c r="F8" s="111">
        <f>IF(ISNUMBER('STATISTICAL SERVICE 2011'!G39),'STATISTICAL SERVICE 2011'!G39,"")</f>
        <v>7857</v>
      </c>
      <c r="G8" s="111">
        <f>IF(ISNUMBER('STATISTICAL SERVICE 2011'!H39),'STATISTICAL SERVICE 2011'!H39,"")</f>
        <v>9119</v>
      </c>
      <c r="H8" s="111">
        <f>IF(ISNUMBER('STATISTICAL SERVICE 2011'!I39),'STATISTICAL SERVICE 2011'!I39,"")</f>
        <v>12856</v>
      </c>
      <c r="I8" s="111">
        <f>IF(ISNUMBER('STATISTICAL SERVICE 2011'!J39),'STATISTICAL SERVICE 2011'!J39,"")</f>
        <v>9919</v>
      </c>
      <c r="J8" s="111">
        <f>IF(ISNUMBER('STATISTICAL SERVICE 2011'!K39),'STATISTICAL SERVICE 2011'!K39,"")</f>
        <v>9340</v>
      </c>
      <c r="K8" s="111">
        <f>IF(ISNUMBER('STATISTICAL SERVICE 2011'!L39),'STATISTICAL SERVICE 2011'!L39,"")</f>
        <v>5912</v>
      </c>
      <c r="L8" s="111">
        <f>IF(ISNUMBER('STATISTICAL SERVICE 2011'!M39),'STATISTICAL SERVICE 2011'!M39,"")</f>
        <v>1573</v>
      </c>
      <c r="M8" s="111">
        <f>IF(ISNUMBER('STATISTICAL SERVICE 2011'!N39),'STATISTICAL SERVICE 2011'!N39,"")</f>
        <v>851</v>
      </c>
      <c r="N8" s="112">
        <f t="shared" si="0"/>
        <v>64018</v>
      </c>
      <c r="O8" s="96" t="s">
        <v>172</v>
      </c>
    </row>
    <row r="9" spans="1:15" ht="15" customHeight="1">
      <c r="A9" s="91" t="s">
        <v>126</v>
      </c>
      <c r="B9" s="110">
        <f>IF(ISNUMBER('STATISTICAL SERVICE 2011'!C34),'STATISTICAL SERVICE 2011'!C34,"")</f>
        <v>129</v>
      </c>
      <c r="C9" s="111">
        <f>IF(ISNUMBER('STATISTICAL SERVICE 2011'!D34),'STATISTICAL SERVICE 2011'!D34,"")</f>
        <v>868</v>
      </c>
      <c r="D9" s="111">
        <f>IF(ISNUMBER('STATISTICAL SERVICE 2011'!E34),'STATISTICAL SERVICE 2011'!E34,"")</f>
        <v>824</v>
      </c>
      <c r="E9" s="111">
        <f>IF(ISNUMBER('STATISTICAL SERVICE 2011'!F34),'STATISTICAL SERVICE 2011'!F34,"")</f>
        <v>3608</v>
      </c>
      <c r="F9" s="111">
        <f>IF(ISNUMBER('STATISTICAL SERVICE 2011'!G34),'STATISTICAL SERVICE 2011'!G34,"")</f>
        <v>5896</v>
      </c>
      <c r="G9" s="111">
        <f>IF(ISNUMBER('STATISTICAL SERVICE 2011'!H34),'STATISTICAL SERVICE 2011'!H34,"")</f>
        <v>5172</v>
      </c>
      <c r="H9" s="111">
        <f>IF(ISNUMBER('STATISTICAL SERVICE 2011'!I34),'STATISTICAL SERVICE 2011'!I34,"")</f>
        <v>4493</v>
      </c>
      <c r="I9" s="111">
        <f>IF(ISNUMBER('STATISTICAL SERVICE 2011'!J34),'STATISTICAL SERVICE 2011'!J34,"")</f>
        <v>4048</v>
      </c>
      <c r="J9" s="111">
        <f>IF(ISNUMBER('STATISTICAL SERVICE 2011'!K34),'STATISTICAL SERVICE 2011'!K34,"")</f>
        <v>5468</v>
      </c>
      <c r="K9" s="111">
        <f>IF(ISNUMBER('STATISTICAL SERVICE 2011'!L34),'STATISTICAL SERVICE 2011'!L34,"")</f>
        <v>5585</v>
      </c>
      <c r="L9" s="111">
        <f>IF(ISNUMBER('STATISTICAL SERVICE 2011'!M34),'STATISTICAL SERVICE 2011'!M34,"")</f>
        <v>83</v>
      </c>
      <c r="M9" s="111">
        <f>IF(ISNUMBER('STATISTICAL SERVICE 2011'!N34),'STATISTICAL SERVICE 2011'!N34,"")</f>
        <v>111</v>
      </c>
      <c r="N9" s="112">
        <f t="shared" si="0"/>
        <v>36285</v>
      </c>
      <c r="O9" s="96" t="s">
        <v>173</v>
      </c>
    </row>
    <row r="10" spans="1:15" ht="15" customHeight="1">
      <c r="A10" s="91" t="s">
        <v>127</v>
      </c>
      <c r="B10" s="110">
        <f>IF(ISNUMBER('STATISTICAL SERVICE 2011'!C14),'STATISTICAL SERVICE 2011'!C14,"")</f>
        <v>46</v>
      </c>
      <c r="C10" s="111">
        <f>IF(ISNUMBER('STATISTICAL SERVICE 2011'!D14),'STATISTICAL SERVICE 2011'!D14,"")</f>
        <v>596</v>
      </c>
      <c r="D10" s="111">
        <f>IF(ISNUMBER('STATISTICAL SERVICE 2011'!E14),'STATISTICAL SERVICE 2011'!E14,"")</f>
        <v>853</v>
      </c>
      <c r="E10" s="111">
        <f>IF(ISNUMBER('STATISTICAL SERVICE 2011'!F14),'STATISTICAL SERVICE 2011'!F14,"")</f>
        <v>2506</v>
      </c>
      <c r="F10" s="111">
        <f>IF(ISNUMBER('STATISTICAL SERVICE 2011'!G14),'STATISTICAL SERVICE 2011'!G14,"")</f>
        <v>4139</v>
      </c>
      <c r="G10" s="111">
        <f>IF(ISNUMBER('STATISTICAL SERVICE 2011'!H14),'STATISTICAL SERVICE 2011'!H14,"")</f>
        <v>4483</v>
      </c>
      <c r="H10" s="111">
        <f>IF(ISNUMBER('STATISTICAL SERVICE 2011'!I14),'STATISTICAL SERVICE 2011'!I14,"")</f>
        <v>6889</v>
      </c>
      <c r="I10" s="111">
        <f>IF(ISNUMBER('STATISTICAL SERVICE 2011'!J14),'STATISTICAL SERVICE 2011'!J14,"")</f>
        <v>5485</v>
      </c>
      <c r="J10" s="111">
        <f>IF(ISNUMBER('STATISTICAL SERVICE 2011'!K14),'STATISTICAL SERVICE 2011'!K14,"")</f>
        <v>4034</v>
      </c>
      <c r="K10" s="111">
        <f>IF(ISNUMBER('STATISTICAL SERVICE 2011'!L14),'STATISTICAL SERVICE 2011'!L14,"")</f>
        <v>4448</v>
      </c>
      <c r="L10" s="111">
        <f>IF(ISNUMBER('STATISTICAL SERVICE 2011'!M14),'STATISTICAL SERVICE 2011'!M14,"")</f>
        <v>546</v>
      </c>
      <c r="M10" s="111">
        <f>IF(ISNUMBER('STATISTICAL SERVICE 2011'!N14),'STATISTICAL SERVICE 2011'!N14,"")</f>
        <v>35</v>
      </c>
      <c r="N10" s="112">
        <f t="shared" si="0"/>
        <v>34060</v>
      </c>
      <c r="O10" s="96" t="s">
        <v>174</v>
      </c>
    </row>
    <row r="11" spans="1:15" ht="15" customHeight="1">
      <c r="A11" s="91" t="s">
        <v>122</v>
      </c>
      <c r="B11" s="110">
        <f>IF(ISNUMBER('STATISTICAL SERVICE 2011'!C15),'STATISTICAL SERVICE 2011'!C15,"")</f>
        <v>4128</v>
      </c>
      <c r="C11" s="111">
        <f>IF(ISNUMBER('STATISTICAL SERVICE 2011'!D15),'STATISTICAL SERVICE 2011'!D15,"")</f>
        <v>8830</v>
      </c>
      <c r="D11" s="111">
        <f>IF(ISNUMBER('STATISTICAL SERVICE 2011'!E15),'STATISTICAL SERVICE 2011'!E15,"")</f>
        <v>17535</v>
      </c>
      <c r="E11" s="111">
        <f>IF(ISNUMBER('STATISTICAL SERVICE 2011'!F15),'STATISTICAL SERVICE 2011'!F15,"")</f>
        <v>17956</v>
      </c>
      <c r="F11" s="111">
        <f>IF(ISNUMBER('STATISTICAL SERVICE 2011'!G15),'STATISTICAL SERVICE 2011'!G15,"")</f>
        <v>14445</v>
      </c>
      <c r="G11" s="111">
        <f>IF(ISNUMBER('STATISTICAL SERVICE 2011'!H15),'STATISTICAL SERVICE 2011'!H15,"")</f>
        <v>11543</v>
      </c>
      <c r="H11" s="111">
        <f>IF(ISNUMBER('STATISTICAL SERVICE 2011'!I15),'STATISTICAL SERVICE 2011'!I15,"")</f>
        <v>11266</v>
      </c>
      <c r="I11" s="111">
        <f>IF(ISNUMBER('STATISTICAL SERVICE 2011'!J15),'STATISTICAL SERVICE 2011'!J15,"")</f>
        <v>11960</v>
      </c>
      <c r="J11" s="111">
        <f>IF(ISNUMBER('STATISTICAL SERVICE 2011'!K15),'STATISTICAL SERVICE 2011'!K15,"")</f>
        <v>14185</v>
      </c>
      <c r="K11" s="111">
        <f>IF(ISNUMBER('STATISTICAL SERVICE 2011'!L15),'STATISTICAL SERVICE 2011'!L15,"")</f>
        <v>22179</v>
      </c>
      <c r="L11" s="111">
        <f>IF(ISNUMBER('STATISTICAL SERVICE 2011'!M15),'STATISTICAL SERVICE 2011'!M15,"")</f>
        <v>16934</v>
      </c>
      <c r="M11" s="111">
        <f>IF(ISNUMBER('STATISTICAL SERVICE 2011'!N15),'STATISTICAL SERVICE 2011'!N15,"")</f>
        <v>6925</v>
      </c>
      <c r="N11" s="112">
        <f t="shared" si="0"/>
        <v>157886</v>
      </c>
      <c r="O11" s="96" t="s">
        <v>169</v>
      </c>
    </row>
    <row r="12" spans="1:15" ht="15" customHeight="1">
      <c r="A12" s="91" t="s">
        <v>123</v>
      </c>
      <c r="B12" s="110">
        <f>IF(ISNUMBER('STATISTICAL SERVICE 2011'!C17),'STATISTICAL SERVICE 2011'!C17,"")</f>
        <v>7286</v>
      </c>
      <c r="C12" s="111">
        <f>IF(ISNUMBER('STATISTICAL SERVICE 2011'!D17),'STATISTICAL SERVICE 2011'!D17,"")</f>
        <v>7975</v>
      </c>
      <c r="D12" s="111">
        <f>IF(ISNUMBER('STATISTICAL SERVICE 2011'!E17),'STATISTICAL SERVICE 2011'!E17,"")</f>
        <v>11090</v>
      </c>
      <c r="E12" s="111">
        <f>IF(ISNUMBER('STATISTICAL SERVICE 2011'!F17),'STATISTICAL SERVICE 2011'!F17,"")</f>
        <v>15668</v>
      </c>
      <c r="F12" s="111">
        <f>IF(ISNUMBER('STATISTICAL SERVICE 2011'!G17),'STATISTICAL SERVICE 2011'!G17,"")</f>
        <v>12016</v>
      </c>
      <c r="G12" s="111">
        <f>IF(ISNUMBER('STATISTICAL SERVICE 2011'!H17),'STATISTICAL SERVICE 2011'!H17,"")</f>
        <v>13273</v>
      </c>
      <c r="H12" s="111">
        <f>IF(ISNUMBER('STATISTICAL SERVICE 2011'!I17),'STATISTICAL SERVICE 2011'!I17,"")</f>
        <v>15889</v>
      </c>
      <c r="I12" s="111">
        <f>IF(ISNUMBER('STATISTICAL SERVICE 2011'!J17),'STATISTICAL SERVICE 2011'!J17,"")</f>
        <v>13290</v>
      </c>
      <c r="J12" s="111">
        <f>IF(ISNUMBER('STATISTICAL SERVICE 2011'!K17),'STATISTICAL SERVICE 2011'!K17,"")</f>
        <v>10817</v>
      </c>
      <c r="K12" s="111">
        <f>IF(ISNUMBER('STATISTICAL SERVICE 2011'!L17),'STATISTICAL SERVICE 2011'!L17,"")</f>
        <v>11665</v>
      </c>
      <c r="L12" s="111">
        <f>IF(ISNUMBER('STATISTICAL SERVICE 2011'!M17),'STATISTICAL SERVICE 2011'!M17,"")</f>
        <v>9566</v>
      </c>
      <c r="M12" s="111">
        <f>IF(ISNUMBER('STATISTICAL SERVICE 2011'!N17),'STATISTICAL SERVICE 2011'!N17,"")</f>
        <v>10182</v>
      </c>
      <c r="N12" s="112">
        <f t="shared" si="0"/>
        <v>138717</v>
      </c>
      <c r="O12" s="96" t="s">
        <v>170</v>
      </c>
    </row>
    <row r="13" spans="1:15" ht="15" customHeight="1">
      <c r="A13" s="91" t="s">
        <v>129</v>
      </c>
      <c r="B13" s="110">
        <f>IF(ISNUMBER('STATISTICAL SERVICE 2011'!C40),'STATISTICAL SERVICE 2011'!C40,"")</f>
        <v>322</v>
      </c>
      <c r="C13" s="111">
        <f>IF(ISNUMBER('STATISTICAL SERVICE 2011'!D40),'STATISTICAL SERVICE 2011'!D40,"")</f>
        <v>345</v>
      </c>
      <c r="D13" s="111">
        <f>IF(ISNUMBER('STATISTICAL SERVICE 2011'!E40),'STATISTICAL SERVICE 2011'!E40,"")</f>
        <v>1064</v>
      </c>
      <c r="E13" s="111">
        <f>IF(ISNUMBER('STATISTICAL SERVICE 2011'!F40),'STATISTICAL SERVICE 2011'!F40,"")</f>
        <v>3872</v>
      </c>
      <c r="F13" s="111">
        <f>IF(ISNUMBER('STATISTICAL SERVICE 2011'!G40),'STATISTICAL SERVICE 2011'!G40,"")</f>
        <v>4663</v>
      </c>
      <c r="G13" s="111">
        <f>IF(ISNUMBER('STATISTICAL SERVICE 2011'!H40),'STATISTICAL SERVICE 2011'!H40,"")</f>
        <v>4638</v>
      </c>
      <c r="H13" s="111">
        <f>IF(ISNUMBER('STATISTICAL SERVICE 2011'!I40),'STATISTICAL SERVICE 2011'!I40,"")</f>
        <v>8328</v>
      </c>
      <c r="I13" s="111">
        <f>IF(ISNUMBER('STATISTICAL SERVICE 2011'!J40),'STATISTICAL SERVICE 2011'!J40,"")</f>
        <v>5417</v>
      </c>
      <c r="J13" s="111">
        <f>IF(ISNUMBER('STATISTICAL SERVICE 2011'!K40),'STATISTICAL SERVICE 2011'!K40,"")</f>
        <v>6223</v>
      </c>
      <c r="K13" s="111">
        <f>IF(ISNUMBER('STATISTICAL SERVICE 2011'!L40),'STATISTICAL SERVICE 2011'!L40,"")</f>
        <v>9190</v>
      </c>
      <c r="L13" s="111">
        <f>IF(ISNUMBER('STATISTICAL SERVICE 2011'!M40),'STATISTICAL SERVICE 2011'!M40,"")</f>
        <v>1156</v>
      </c>
      <c r="M13" s="111">
        <f>IF(ISNUMBER('STATISTICAL SERVICE 2011'!N40),'STATISTICAL SERVICE 2011'!N40,"")</f>
        <v>225</v>
      </c>
      <c r="N13" s="112">
        <f t="shared" si="0"/>
        <v>45443</v>
      </c>
      <c r="O13" s="96" t="s">
        <v>176</v>
      </c>
    </row>
    <row r="14" spans="1:15" ht="15" customHeight="1">
      <c r="A14" s="91" t="s">
        <v>130</v>
      </c>
      <c r="B14" s="110">
        <f>IF(ISNUMBER('STATISTICAL SERVICE 2011'!C27),'STATISTICAL SERVICE 2011'!C27,"")</f>
        <v>538</v>
      </c>
      <c r="C14" s="111">
        <f>IF(ISNUMBER('STATISTICAL SERVICE 2011'!D27),'STATISTICAL SERVICE 2011'!D27,"")</f>
        <v>845</v>
      </c>
      <c r="D14" s="111">
        <f>IF(ISNUMBER('STATISTICAL SERVICE 2011'!E27),'STATISTICAL SERVICE 2011'!E27,"")</f>
        <v>1406</v>
      </c>
      <c r="E14" s="111">
        <f>IF(ISNUMBER('STATISTICAL SERVICE 2011'!F27),'STATISTICAL SERVICE 2011'!F27,"")</f>
        <v>3879</v>
      </c>
      <c r="F14" s="111">
        <f>IF(ISNUMBER('STATISTICAL SERVICE 2011'!G27),'STATISTICAL SERVICE 2011'!G27,"")</f>
        <v>5230</v>
      </c>
      <c r="G14" s="111">
        <f>IF(ISNUMBER('STATISTICAL SERVICE 2011'!H27),'STATISTICAL SERVICE 2011'!H27,"")</f>
        <v>4547</v>
      </c>
      <c r="H14" s="111">
        <f>IF(ISNUMBER('STATISTICAL SERVICE 2011'!I27),'STATISTICAL SERVICE 2011'!I27,"")</f>
        <v>6258</v>
      </c>
      <c r="I14" s="111">
        <f>IF(ISNUMBER('STATISTICAL SERVICE 2011'!J27),'STATISTICAL SERVICE 2011'!J27,"")</f>
        <v>5697</v>
      </c>
      <c r="J14" s="111">
        <f>IF(ISNUMBER('STATISTICAL SERVICE 2011'!K27),'STATISTICAL SERVICE 2011'!K27,"")</f>
        <v>6068</v>
      </c>
      <c r="K14" s="111">
        <f>IF(ISNUMBER('STATISTICAL SERVICE 2011'!L27),'STATISTICAL SERVICE 2011'!L27,"")</f>
        <v>5788</v>
      </c>
      <c r="L14" s="111">
        <f>IF(ISNUMBER('STATISTICAL SERVICE 2011'!M27),'STATISTICAL SERVICE 2011'!M27,"")</f>
        <v>914</v>
      </c>
      <c r="M14" s="111">
        <f>IF(ISNUMBER('STATISTICAL SERVICE 2011'!N27),'STATISTICAL SERVICE 2011'!N27,"")</f>
        <v>457</v>
      </c>
      <c r="N14" s="112">
        <f t="shared" si="0"/>
        <v>41627</v>
      </c>
      <c r="O14" s="96" t="s">
        <v>177</v>
      </c>
    </row>
    <row r="15" spans="1:15" ht="15" customHeight="1">
      <c r="A15" s="91" t="s">
        <v>128</v>
      </c>
      <c r="B15" s="110">
        <f>IF(ISNUMBER('STATISTICAL SERVICE 2011'!C19),'STATISTICAL SERVICE 2011'!C19,"")</f>
        <v>690</v>
      </c>
      <c r="C15" s="111">
        <f>IF(ISNUMBER('STATISTICAL SERVICE 2011'!D19),'STATISTICAL SERVICE 2011'!D19,"")</f>
        <v>1284</v>
      </c>
      <c r="D15" s="111">
        <f>IF(ISNUMBER('STATISTICAL SERVICE 2011'!E19),'STATISTICAL SERVICE 2011'!E19,"")</f>
        <v>1450</v>
      </c>
      <c r="E15" s="111">
        <f>IF(ISNUMBER('STATISTICAL SERVICE 2011'!F19),'STATISTICAL SERVICE 2011'!F19,"")</f>
        <v>4862</v>
      </c>
      <c r="F15" s="111">
        <f>IF(ISNUMBER('STATISTICAL SERVICE 2011'!G19),'STATISTICAL SERVICE 2011'!G19,"")</f>
        <v>4267</v>
      </c>
      <c r="G15" s="111">
        <f>IF(ISNUMBER('STATISTICAL SERVICE 2011'!H19),'STATISTICAL SERVICE 2011'!H19,"")</f>
        <v>3033</v>
      </c>
      <c r="H15" s="111">
        <f>IF(ISNUMBER('STATISTICAL SERVICE 2011'!I19),'STATISTICAL SERVICE 2011'!I19,"")</f>
        <v>5228</v>
      </c>
      <c r="I15" s="111">
        <f>IF(ISNUMBER('STATISTICAL SERVICE 2011'!J19),'STATISTICAL SERVICE 2011'!J19,"")</f>
        <v>4972</v>
      </c>
      <c r="J15" s="111">
        <f>IF(ISNUMBER('STATISTICAL SERVICE 2011'!K19),'STATISTICAL SERVICE 2011'!K19,"")</f>
        <v>2359</v>
      </c>
      <c r="K15" s="111">
        <f>IF(ISNUMBER('STATISTICAL SERVICE 2011'!L19),'STATISTICAL SERVICE 2011'!L19,"")</f>
        <v>4067</v>
      </c>
      <c r="L15" s="111">
        <f>IF(ISNUMBER('STATISTICAL SERVICE 2011'!M19),'STATISTICAL SERVICE 2011'!M19,"")</f>
        <v>1423</v>
      </c>
      <c r="M15" s="111">
        <f>IF(ISNUMBER('STATISTICAL SERVICE 2011'!N19),'STATISTICAL SERVICE 2011'!N19,"")</f>
        <v>722</v>
      </c>
      <c r="N15" s="112">
        <f t="shared" si="0"/>
        <v>34357</v>
      </c>
      <c r="O15" s="96" t="s">
        <v>175</v>
      </c>
    </row>
    <row r="16" spans="1:15" ht="15" customHeight="1">
      <c r="A16" s="91" t="s">
        <v>142</v>
      </c>
      <c r="B16" s="110">
        <f>IF(ISNUMBER('STATISTICAL SERVICE 2011'!C31),'STATISTICAL SERVICE 2011'!C31,"")</f>
        <v>1150</v>
      </c>
      <c r="C16" s="111">
        <f>IF(ISNUMBER('STATISTICAL SERVICE 2011'!D31),'STATISTICAL SERVICE 2011'!D31,"")</f>
        <v>1330</v>
      </c>
      <c r="D16" s="111">
        <f>IF(ISNUMBER('STATISTICAL SERVICE 2011'!E31),'STATISTICAL SERVICE 2011'!E31,"")</f>
        <v>1618</v>
      </c>
      <c r="E16" s="111">
        <f>IF(ISNUMBER('STATISTICAL SERVICE 2011'!F31),'STATISTICAL SERVICE 2011'!F31,"")</f>
        <v>3676</v>
      </c>
      <c r="F16" s="111">
        <f>IF(ISNUMBER('STATISTICAL SERVICE 2011'!G31),'STATISTICAL SERVICE 2011'!G31,"")</f>
        <v>3526</v>
      </c>
      <c r="G16" s="111">
        <f>IF(ISNUMBER('STATISTICAL SERVICE 2011'!H31),'STATISTICAL SERVICE 2011'!H31,"")</f>
        <v>3967</v>
      </c>
      <c r="H16" s="111">
        <f>IF(ISNUMBER('STATISTICAL SERVICE 2011'!I31),'STATISTICAL SERVICE 2011'!I31,"")</f>
        <v>4119</v>
      </c>
      <c r="I16" s="111">
        <f>IF(ISNUMBER('STATISTICAL SERVICE 2011'!J31),'STATISTICAL SERVICE 2011'!J31,"")</f>
        <v>2900</v>
      </c>
      <c r="J16" s="111">
        <f>IF(ISNUMBER('STATISTICAL SERVICE 2011'!K31),'STATISTICAL SERVICE 2011'!K31,"")</f>
        <v>2743</v>
      </c>
      <c r="K16" s="111">
        <f>IF(ISNUMBER('STATISTICAL SERVICE 2011'!L31),'STATISTICAL SERVICE 2011'!L31,"")</f>
        <v>2822</v>
      </c>
      <c r="L16" s="111">
        <f>IF(ISNUMBER('STATISTICAL SERVICE 2011'!M31),'STATISTICAL SERVICE 2011'!M31,"")</f>
        <v>1194</v>
      </c>
      <c r="M16" s="111">
        <f>IF(ISNUMBER('STATISTICAL SERVICE 2011'!N31),'STATISTICAL SERVICE 2011'!N31,"")</f>
        <v>1551</v>
      </c>
      <c r="N16" s="112">
        <f t="shared" si="0"/>
        <v>30596</v>
      </c>
      <c r="O16" s="96" t="s">
        <v>189</v>
      </c>
    </row>
    <row r="17" spans="1:15" ht="15" customHeight="1">
      <c r="A17" s="91" t="s">
        <v>131</v>
      </c>
      <c r="B17" s="110">
        <f>IF(ISNUMBER('STATISTICAL SERVICE 2011'!C11),'STATISTICAL SERVICE 2011'!C11+'STATISTICAL SERVICE 2011'!C24,"")</f>
        <v>1074</v>
      </c>
      <c r="C17" s="111">
        <f>IF(ISNUMBER('STATISTICAL SERVICE 2011'!D11),'STATISTICAL SERVICE 2011'!D11+'STATISTICAL SERVICE 2011'!D24,"")</f>
        <v>1178</v>
      </c>
      <c r="D17" s="111">
        <f>IF(ISNUMBER('STATISTICAL SERVICE 2011'!E11),'STATISTICAL SERVICE 2011'!E11+'STATISTICAL SERVICE 2011'!E24,"")</f>
        <v>1204</v>
      </c>
      <c r="E17" s="111">
        <f>IF(ISNUMBER('STATISTICAL SERVICE 2011'!F11),'STATISTICAL SERVICE 2011'!F11+'STATISTICAL SERVICE 2011'!F24,"")</f>
        <v>3529</v>
      </c>
      <c r="F17" s="111">
        <f>IF(ISNUMBER('STATISTICAL SERVICE 2011'!G11),'STATISTICAL SERVICE 2011'!G11+'STATISTICAL SERVICE 2011'!G24,"")</f>
        <v>3203</v>
      </c>
      <c r="G17" s="111">
        <f>IF(ISNUMBER('STATISTICAL SERVICE 2011'!H11),'STATISTICAL SERVICE 2011'!H11+'STATISTICAL SERVICE 2011'!H24,"")</f>
        <v>2834</v>
      </c>
      <c r="H17" s="111">
        <f>IF(ISNUMBER('STATISTICAL SERVICE 2011'!I11),'STATISTICAL SERVICE 2011'!I11+'STATISTICAL SERVICE 2011'!I24,"")</f>
        <v>4320</v>
      </c>
      <c r="I17" s="111">
        <f>IF(ISNUMBER('STATISTICAL SERVICE 2011'!J11),'STATISTICAL SERVICE 2011'!J11+'STATISTICAL SERVICE 2011'!J24,"")</f>
        <v>3858</v>
      </c>
      <c r="J17" s="111">
        <f>IF(ISNUMBER('STATISTICAL SERVICE 2011'!K11),'STATISTICAL SERVICE 2011'!K11+'STATISTICAL SERVICE 2011'!K24,"")</f>
        <v>3254</v>
      </c>
      <c r="K17" s="111">
        <f>IF(ISNUMBER('STATISTICAL SERVICE 2011'!L11),'STATISTICAL SERVICE 2011'!L11+'STATISTICAL SERVICE 2011'!L24,"")</f>
        <v>3255</v>
      </c>
      <c r="L17" s="111">
        <f>IF(ISNUMBER('STATISTICAL SERVICE 2011'!M11),'STATISTICAL SERVICE 2011'!M11+'STATISTICAL SERVICE 2011'!M24,"")</f>
        <v>1652</v>
      </c>
      <c r="M17" s="111">
        <f>IF(ISNUMBER('STATISTICAL SERVICE 2011'!N11),'STATISTICAL SERVICE 2011'!N11+'STATISTICAL SERVICE 2011'!N24,"")</f>
        <v>1128</v>
      </c>
      <c r="N17" s="112">
        <f t="shared" si="0"/>
        <v>30489</v>
      </c>
      <c r="O17" s="96" t="s">
        <v>178</v>
      </c>
    </row>
    <row r="18" spans="1:15" ht="15" customHeight="1">
      <c r="A18" s="91" t="s">
        <v>138</v>
      </c>
      <c r="B18" s="111">
        <f>IF(ISNUMBER('STATISTICAL SERVICE 2011'!C29),'STATISTICAL SERVICE 2011'!C29,"")</f>
        <v>257</v>
      </c>
      <c r="C18" s="111">
        <f>IF(ISNUMBER('STATISTICAL SERVICE 2011'!D29),'STATISTICAL SERVICE 2011'!D29,"")</f>
        <v>1368</v>
      </c>
      <c r="D18" s="111">
        <f>IF(ISNUMBER('STATISTICAL SERVICE 2011'!E29),'STATISTICAL SERVICE 2011'!E29,"")</f>
        <v>1900</v>
      </c>
      <c r="E18" s="111">
        <f>IF(ISNUMBER('STATISTICAL SERVICE 2011'!F29),'STATISTICAL SERVICE 2011'!F29,"")</f>
        <v>2883</v>
      </c>
      <c r="F18" s="111">
        <f>IF(ISNUMBER('STATISTICAL SERVICE 2011'!G29),'STATISTICAL SERVICE 2011'!G29,"")</f>
        <v>1666</v>
      </c>
      <c r="G18" s="111">
        <f>IF(ISNUMBER('STATISTICAL SERVICE 2011'!H29),'STATISTICAL SERVICE 2011'!H29,"")</f>
        <v>2462</v>
      </c>
      <c r="H18" s="111">
        <f>IF(ISNUMBER('STATISTICAL SERVICE 2011'!I29),'STATISTICAL SERVICE 2011'!I29,"")</f>
        <v>3221</v>
      </c>
      <c r="I18" s="111">
        <f>IF(ISNUMBER('STATISTICAL SERVICE 2011'!J29),'STATISTICAL SERVICE 2011'!J29,"")</f>
        <v>3825</v>
      </c>
      <c r="J18" s="111">
        <f>IF(ISNUMBER('STATISTICAL SERVICE 2011'!K29),'STATISTICAL SERVICE 2011'!K29,"")</f>
        <v>2929</v>
      </c>
      <c r="K18" s="111">
        <f>IF(ISNUMBER('STATISTICAL SERVICE 2011'!L29),'STATISTICAL SERVICE 2011'!L29,"")</f>
        <v>1999</v>
      </c>
      <c r="L18" s="111">
        <f>IF(ISNUMBER('STATISTICAL SERVICE 2011'!M29),'STATISTICAL SERVICE 2011'!M29,"")</f>
        <v>844</v>
      </c>
      <c r="M18" s="111">
        <f>IF(ISNUMBER('STATISTICAL SERVICE 2011'!N29),'STATISTICAL SERVICE 2011'!N29,"")</f>
        <v>877</v>
      </c>
      <c r="N18" s="112">
        <f t="shared" si="0"/>
        <v>24231</v>
      </c>
      <c r="O18" s="96" t="s">
        <v>185</v>
      </c>
    </row>
    <row r="19" spans="1:15" ht="15" customHeight="1">
      <c r="A19" s="91" t="s">
        <v>132</v>
      </c>
      <c r="B19" s="110">
        <f>IF(ISNUMBER('STATISTICAL SERVICE 2011'!C28),'STATISTICAL SERVICE 2011'!C28,"")</f>
        <v>358</v>
      </c>
      <c r="C19" s="111">
        <f>IF(ISNUMBER('STATISTICAL SERVICE 2011'!D28),'STATISTICAL SERVICE 2011'!D28,"")</f>
        <v>557</v>
      </c>
      <c r="D19" s="111">
        <f>IF(ISNUMBER('STATISTICAL SERVICE 2011'!E28),'STATISTICAL SERVICE 2011'!E28,"")</f>
        <v>969</v>
      </c>
      <c r="E19" s="111">
        <f>IF(ISNUMBER('STATISTICAL SERVICE 2011'!F28),'STATISTICAL SERVICE 2011'!F28,"")</f>
        <v>1980</v>
      </c>
      <c r="F19" s="111">
        <f>IF(ISNUMBER('STATISTICAL SERVICE 2011'!G28),'STATISTICAL SERVICE 2011'!G28,"")</f>
        <v>1746</v>
      </c>
      <c r="G19" s="111">
        <f>IF(ISNUMBER('STATISTICAL SERVICE 2011'!H28),'STATISTICAL SERVICE 2011'!H28,"")</f>
        <v>2362</v>
      </c>
      <c r="H19" s="111">
        <f>IF(ISNUMBER('STATISTICAL SERVICE 2011'!I28),'STATISTICAL SERVICE 2011'!I28,"")</f>
        <v>3512</v>
      </c>
      <c r="I19" s="111">
        <f>IF(ISNUMBER('STATISTICAL SERVICE 2011'!J28),'STATISTICAL SERVICE 2011'!J28,"")</f>
        <v>2185</v>
      </c>
      <c r="J19" s="111">
        <f>IF(ISNUMBER('STATISTICAL SERVICE 2011'!K28),'STATISTICAL SERVICE 2011'!K28,"")</f>
        <v>3220</v>
      </c>
      <c r="K19" s="111">
        <f>IF(ISNUMBER('STATISTICAL SERVICE 2011'!L28),'STATISTICAL SERVICE 2011'!L28,"")</f>
        <v>3318</v>
      </c>
      <c r="L19" s="111">
        <f>IF(ISNUMBER('STATISTICAL SERVICE 2011'!M28),'STATISTICAL SERVICE 2011'!M28,"")</f>
        <v>1915</v>
      </c>
      <c r="M19" s="111">
        <f>IF(ISNUMBER('STATISTICAL SERVICE 2011'!N28),'STATISTICAL SERVICE 2011'!N28,"")</f>
        <v>1214</v>
      </c>
      <c r="N19" s="112">
        <f t="shared" si="0"/>
        <v>23336</v>
      </c>
      <c r="O19" s="96" t="s">
        <v>179</v>
      </c>
    </row>
    <row r="20" spans="1:15" ht="15" customHeight="1">
      <c r="A20" s="91" t="s">
        <v>140</v>
      </c>
      <c r="B20" s="110">
        <f>IF(ISNUMBER('STATISTICAL SERVICE 2011'!C13),'STATISTICAL SERVICE 2011'!C13,"")</f>
        <v>132</v>
      </c>
      <c r="C20" s="111">
        <f>IF(ISNUMBER('STATISTICAL SERVICE 2011'!D13),'STATISTICAL SERVICE 2011'!D13,"")</f>
        <v>524</v>
      </c>
      <c r="D20" s="111">
        <f>IF(ISNUMBER('STATISTICAL SERVICE 2011'!E13),'STATISTICAL SERVICE 2011'!E13,"")</f>
        <v>1004</v>
      </c>
      <c r="E20" s="111">
        <f>IF(ISNUMBER('STATISTICAL SERVICE 2011'!F13),'STATISTICAL SERVICE 2011'!F13,"")</f>
        <v>2340</v>
      </c>
      <c r="F20" s="111">
        <f>IF(ISNUMBER('STATISTICAL SERVICE 2011'!G13),'STATISTICAL SERVICE 2011'!G13,"")</f>
        <v>2078</v>
      </c>
      <c r="G20" s="111">
        <f>IF(ISNUMBER('STATISTICAL SERVICE 2011'!H13),'STATISTICAL SERVICE 2011'!H13,"")</f>
        <v>2293</v>
      </c>
      <c r="H20" s="111">
        <f>IF(ISNUMBER('STATISTICAL SERVICE 2011'!I13),'STATISTICAL SERVICE 2011'!I13,"")</f>
        <v>2848</v>
      </c>
      <c r="I20" s="111">
        <f>IF(ISNUMBER('STATISTICAL SERVICE 2011'!J13),'STATISTICAL SERVICE 2011'!J13,"")</f>
        <v>2375</v>
      </c>
      <c r="J20" s="111">
        <f>IF(ISNUMBER('STATISTICAL SERVICE 2011'!K13),'STATISTICAL SERVICE 2011'!K13,"")</f>
        <v>2962</v>
      </c>
      <c r="K20" s="111">
        <f>IF(ISNUMBER('STATISTICAL SERVICE 2011'!L13),'STATISTICAL SERVICE 2011'!L13,"")</f>
        <v>3154</v>
      </c>
      <c r="L20" s="111">
        <f>IF(ISNUMBER('STATISTICAL SERVICE 2011'!M13),'STATISTICAL SERVICE 2011'!M13,"")</f>
        <v>739</v>
      </c>
      <c r="M20" s="111">
        <f>IF(ISNUMBER('STATISTICAL SERVICE 2011'!N13),'STATISTICAL SERVICE 2011'!N13,"")</f>
        <v>120</v>
      </c>
      <c r="N20" s="112">
        <f t="shared" si="0"/>
        <v>20569</v>
      </c>
      <c r="O20" s="96" t="s">
        <v>187</v>
      </c>
    </row>
    <row r="21" spans="1:15" ht="15" customHeight="1">
      <c r="A21" s="91" t="s">
        <v>133</v>
      </c>
      <c r="B21" s="110">
        <f>IF(ISNUMBER('STATISTICAL SERVICE 2011'!C21),'STATISTICAL SERVICE 2011'!C21,"")</f>
        <v>386</v>
      </c>
      <c r="C21" s="111">
        <f>IF(ISNUMBER('STATISTICAL SERVICE 2011'!D21),'STATISTICAL SERVICE 2011'!D21,"")</f>
        <v>629</v>
      </c>
      <c r="D21" s="111">
        <f>IF(ISNUMBER('STATISTICAL SERVICE 2011'!E21),'STATISTICAL SERVICE 2011'!E21,"")</f>
        <v>705</v>
      </c>
      <c r="E21" s="111">
        <f>IF(ISNUMBER('STATISTICAL SERVICE 2011'!F21),'STATISTICAL SERVICE 2011'!F21,"")</f>
        <v>1269</v>
      </c>
      <c r="F21" s="111">
        <f>IF(ISNUMBER('STATISTICAL SERVICE 2011'!G21),'STATISTICAL SERVICE 2011'!G21,"")</f>
        <v>2246</v>
      </c>
      <c r="G21" s="111">
        <f>IF(ISNUMBER('STATISTICAL SERVICE 2011'!H21),'STATISTICAL SERVICE 2011'!H21,"")</f>
        <v>1379</v>
      </c>
      <c r="H21" s="111">
        <f>IF(ISNUMBER('STATISTICAL SERVICE 2011'!I21),'STATISTICAL SERVICE 2011'!I21,"")</f>
        <v>2325</v>
      </c>
      <c r="I21" s="111">
        <f>IF(ISNUMBER('STATISTICAL SERVICE 2011'!J21),'STATISTICAL SERVICE 2011'!J21,"")</f>
        <v>3392</v>
      </c>
      <c r="J21" s="111">
        <f>IF(ISNUMBER('STATISTICAL SERVICE 2011'!K21),'STATISTICAL SERVICE 2011'!K21,"")</f>
        <v>1671</v>
      </c>
      <c r="K21" s="111">
        <f>IF(ISNUMBER('STATISTICAL SERVICE 2011'!L21),'STATISTICAL SERVICE 2011'!L21,"")</f>
        <v>1216</v>
      </c>
      <c r="L21" s="111">
        <f>IF(ISNUMBER('STATISTICAL SERVICE 2011'!M21),'STATISTICAL SERVICE 2011'!M21,"")</f>
        <v>847</v>
      </c>
      <c r="M21" s="111">
        <f>IF(ISNUMBER('STATISTICAL SERVICE 2011'!N21),'STATISTICAL SERVICE 2011'!N21,"")</f>
        <v>759</v>
      </c>
      <c r="N21" s="112">
        <f t="shared" si="0"/>
        <v>16824</v>
      </c>
      <c r="O21" s="96" t="s">
        <v>180</v>
      </c>
    </row>
    <row r="22" spans="1:15" ht="15" customHeight="1">
      <c r="A22" s="91" t="s">
        <v>144</v>
      </c>
      <c r="B22" s="110">
        <f>IF(ISNUMBER('STATISTICAL SERVICE 2011'!C45),'STATISTICAL SERVICE 2011'!C45,"")</f>
        <v>126</v>
      </c>
      <c r="C22" s="111">
        <f>IF(ISNUMBER('STATISTICAL SERVICE 2011'!D45),'STATISTICAL SERVICE 2011'!D45,"")</f>
        <v>625</v>
      </c>
      <c r="D22" s="111">
        <f>IF(ISNUMBER('STATISTICAL SERVICE 2011'!E45),'STATISTICAL SERVICE 2011'!E45,"")</f>
        <v>547</v>
      </c>
      <c r="E22" s="111">
        <f>IF(ISNUMBER('STATISTICAL SERVICE 2011'!F45),'STATISTICAL SERVICE 2011'!F45,"")</f>
        <v>706</v>
      </c>
      <c r="F22" s="111">
        <f>IF(ISNUMBER('STATISTICAL SERVICE 2011'!G45),'STATISTICAL SERVICE 2011'!G45,"")</f>
        <v>1686</v>
      </c>
      <c r="G22" s="111">
        <f>IF(ISNUMBER('STATISTICAL SERVICE 2011'!H45),'STATISTICAL SERVICE 2011'!H45,"")</f>
        <v>2600</v>
      </c>
      <c r="H22" s="111">
        <f>IF(ISNUMBER('STATISTICAL SERVICE 2011'!I45),'STATISTICAL SERVICE 2011'!I45,"")</f>
        <v>2730</v>
      </c>
      <c r="I22" s="111">
        <f>IF(ISNUMBER('STATISTICAL SERVICE 2011'!J45),'STATISTICAL SERVICE 2011'!J45,"")</f>
        <v>2060</v>
      </c>
      <c r="J22" s="111">
        <f>IF(ISNUMBER('STATISTICAL SERVICE 2011'!K45),'STATISTICAL SERVICE 2011'!K45,"")</f>
        <v>1313</v>
      </c>
      <c r="K22" s="111">
        <f>IF(ISNUMBER('STATISTICAL SERVICE 2011'!L45),'STATISTICAL SERVICE 2011'!L45,"")</f>
        <v>1032</v>
      </c>
      <c r="L22" s="111">
        <f>IF(ISNUMBER('STATISTICAL SERVICE 2011'!M45),'STATISTICAL SERVICE 2011'!M45,"")</f>
        <v>335</v>
      </c>
      <c r="M22" s="111">
        <f>IF(ISNUMBER('STATISTICAL SERVICE 2011'!N45),'STATISTICAL SERVICE 2011'!N45,"")</f>
        <v>509</v>
      </c>
      <c r="N22" s="112">
        <f t="shared" si="0"/>
        <v>14269</v>
      </c>
      <c r="O22" s="96" t="s">
        <v>191</v>
      </c>
    </row>
    <row r="23" spans="1:15" ht="15" customHeight="1">
      <c r="A23" s="91" t="s">
        <v>139</v>
      </c>
      <c r="B23" s="110">
        <f>IF(ISNUMBER('STATISTICAL SERVICE 2011'!C25),'STATISTICAL SERVICE 2011'!C25,"")</f>
        <v>211</v>
      </c>
      <c r="C23" s="111">
        <f>IF(ISNUMBER('STATISTICAL SERVICE 2011'!D25),'STATISTICAL SERVICE 2011'!D25,"")</f>
        <v>396</v>
      </c>
      <c r="D23" s="111">
        <f>IF(ISNUMBER('STATISTICAL SERVICE 2011'!E25),'STATISTICAL SERVICE 2011'!E25,"")</f>
        <v>329</v>
      </c>
      <c r="E23" s="111">
        <f>IF(ISNUMBER('STATISTICAL SERVICE 2011'!F25),'STATISTICAL SERVICE 2011'!F25,"")</f>
        <v>469</v>
      </c>
      <c r="F23" s="111">
        <f>IF(ISNUMBER('STATISTICAL SERVICE 2011'!G25),'STATISTICAL SERVICE 2011'!G25,"")</f>
        <v>1032</v>
      </c>
      <c r="G23" s="111">
        <f>IF(ISNUMBER('STATISTICAL SERVICE 2011'!H25),'STATISTICAL SERVICE 2011'!H25,"")</f>
        <v>1301</v>
      </c>
      <c r="H23" s="111">
        <f>IF(ISNUMBER('STATISTICAL SERVICE 2011'!I25),'STATISTICAL SERVICE 2011'!I25,"")</f>
        <v>1850</v>
      </c>
      <c r="I23" s="111">
        <f>IF(ISNUMBER('STATISTICAL SERVICE 2011'!J25),'STATISTICAL SERVICE 2011'!J25,"")</f>
        <v>1592</v>
      </c>
      <c r="J23" s="111">
        <f>IF(ISNUMBER('STATISTICAL SERVICE 2011'!K25),'STATISTICAL SERVICE 2011'!K25,"")</f>
        <v>1624</v>
      </c>
      <c r="K23" s="111">
        <f>IF(ISNUMBER('STATISTICAL SERVICE 2011'!L25),'STATISTICAL SERVICE 2011'!L25,"")</f>
        <v>1816</v>
      </c>
      <c r="L23" s="111">
        <f>IF(ISNUMBER('STATISTICAL SERVICE 2011'!M25),'STATISTICAL SERVICE 2011'!M25,"")</f>
        <v>462</v>
      </c>
      <c r="M23" s="111">
        <f>IF(ISNUMBER('STATISTICAL SERVICE 2011'!N25),'STATISTICAL SERVICE 2011'!N25,"")</f>
        <v>246</v>
      </c>
      <c r="N23" s="112">
        <f t="shared" si="0"/>
        <v>11328</v>
      </c>
      <c r="O23" s="96" t="s">
        <v>186</v>
      </c>
    </row>
    <row r="24" spans="1:15" ht="15" customHeight="1">
      <c r="A24" s="91" t="s">
        <v>141</v>
      </c>
      <c r="B24" s="110">
        <f>IF(ISNUMBER('STATISTICAL SERVICE 2011'!C12),'STATISTICAL SERVICE 2011'!C12,"")</f>
        <v>481</v>
      </c>
      <c r="C24" s="111">
        <f>IF(ISNUMBER('STATISTICAL SERVICE 2011'!D12),'STATISTICAL SERVICE 2011'!D12,"")</f>
        <v>719</v>
      </c>
      <c r="D24" s="111">
        <f>IF(ISNUMBER('STATISTICAL SERVICE 2011'!E12),'STATISTICAL SERVICE 2011'!E12,"")</f>
        <v>647</v>
      </c>
      <c r="E24" s="111">
        <f>IF(ISNUMBER('STATISTICAL SERVICE 2011'!F12),'STATISTICAL SERVICE 2011'!F12,"")</f>
        <v>1310</v>
      </c>
      <c r="F24" s="111">
        <f>IF(ISNUMBER('STATISTICAL SERVICE 2011'!G12),'STATISTICAL SERVICE 2011'!G12,"")</f>
        <v>1258</v>
      </c>
      <c r="G24" s="111">
        <f>IF(ISNUMBER('STATISTICAL SERVICE 2011'!H12),'STATISTICAL SERVICE 2011'!H12,"")</f>
        <v>1059</v>
      </c>
      <c r="H24" s="111">
        <f>IF(ISNUMBER('STATISTICAL SERVICE 2011'!I12),'STATISTICAL SERVICE 2011'!I12,"")</f>
        <v>1152</v>
      </c>
      <c r="I24" s="111">
        <f>IF(ISNUMBER('STATISTICAL SERVICE 2011'!J12),'STATISTICAL SERVICE 2011'!J12,"")</f>
        <v>505</v>
      </c>
      <c r="J24" s="111">
        <f>IF(ISNUMBER('STATISTICAL SERVICE 2011'!K12),'STATISTICAL SERVICE 2011'!K12,"")</f>
        <v>971</v>
      </c>
      <c r="K24" s="111">
        <f>IF(ISNUMBER('STATISTICAL SERVICE 2011'!L12),'STATISTICAL SERVICE 2011'!L12,"")</f>
        <v>692</v>
      </c>
      <c r="L24" s="111">
        <f>IF(ISNUMBER('STATISTICAL SERVICE 2011'!M12),'STATISTICAL SERVICE 2011'!M12,"")</f>
        <v>499</v>
      </c>
      <c r="M24" s="111">
        <f>IF(ISNUMBER('STATISTICAL SERVICE 2011'!N12),'STATISTICAL SERVICE 2011'!N12,"")</f>
        <v>948</v>
      </c>
      <c r="N24" s="112">
        <f t="shared" si="0"/>
        <v>10241</v>
      </c>
      <c r="O24" s="96" t="s">
        <v>188</v>
      </c>
    </row>
    <row r="25" spans="1:15" ht="15" customHeight="1">
      <c r="A25" s="91" t="s">
        <v>134</v>
      </c>
      <c r="B25" s="110">
        <f>IF(ISNUMBER('STATISTICAL SERVICE 2011'!C20),'STATISTICAL SERVICE 2011'!C20,"")</f>
        <v>47</v>
      </c>
      <c r="C25" s="111">
        <f>IF(ISNUMBER('STATISTICAL SERVICE 2011'!D20),'STATISTICAL SERVICE 2011'!D20,"")</f>
        <v>99</v>
      </c>
      <c r="D25" s="111">
        <f>IF(ISNUMBER('STATISTICAL SERVICE 2011'!E20),'STATISTICAL SERVICE 2011'!E20,"")</f>
        <v>220</v>
      </c>
      <c r="E25" s="111">
        <f>IF(ISNUMBER('STATISTICAL SERVICE 2011'!F20),'STATISTICAL SERVICE 2011'!F20,"")</f>
        <v>194</v>
      </c>
      <c r="F25" s="111">
        <f>IF(ISNUMBER('STATISTICAL SERVICE 2011'!G20),'STATISTICAL SERVICE 2011'!G20,"")</f>
        <v>661</v>
      </c>
      <c r="G25" s="111">
        <f>IF(ISNUMBER('STATISTICAL SERVICE 2011'!H20),'STATISTICAL SERVICE 2011'!H20,"")</f>
        <v>1806</v>
      </c>
      <c r="H25" s="111">
        <f>IF(ISNUMBER('STATISTICAL SERVICE 2011'!I20),'STATISTICAL SERVICE 2011'!I20,"")</f>
        <v>2393</v>
      </c>
      <c r="I25" s="111">
        <f>IF(ISNUMBER('STATISTICAL SERVICE 2011'!J20),'STATISTICAL SERVICE 2011'!J20,"")</f>
        <v>1917</v>
      </c>
      <c r="J25" s="111">
        <f>IF(ISNUMBER('STATISTICAL SERVICE 2011'!K20),'STATISTICAL SERVICE 2011'!K20,"")</f>
        <v>1686</v>
      </c>
      <c r="K25" s="111">
        <f>IF(ISNUMBER('STATISTICAL SERVICE 2011'!L20),'STATISTICAL SERVICE 2011'!L20,"")</f>
        <v>505</v>
      </c>
      <c r="L25" s="111">
        <f>IF(ISNUMBER('STATISTICAL SERVICE 2011'!M20),'STATISTICAL SERVICE 2011'!M20,"")</f>
        <v>48</v>
      </c>
      <c r="M25" s="111">
        <f>IF(ISNUMBER('STATISTICAL SERVICE 2011'!N20),'STATISTICAL SERVICE 2011'!N20,"")</f>
        <v>82</v>
      </c>
      <c r="N25" s="112">
        <f t="shared" si="0"/>
        <v>9658</v>
      </c>
      <c r="O25" s="96" t="s">
        <v>181</v>
      </c>
    </row>
    <row r="26" spans="1:15" ht="15" customHeight="1">
      <c r="A26" s="91" t="s">
        <v>143</v>
      </c>
      <c r="B26" s="110">
        <f>IF(ISNUMBER('STATISTICAL SERVICE 2011'!C33),'STATISTICAL SERVICE 2011'!C33,"")</f>
        <v>111</v>
      </c>
      <c r="C26" s="111">
        <f>IF(ISNUMBER('STATISTICAL SERVICE 2011'!D33),'STATISTICAL SERVICE 2011'!D33,"")</f>
        <v>65</v>
      </c>
      <c r="D26" s="111">
        <f>IF(ISNUMBER('STATISTICAL SERVICE 2011'!E33),'STATISTICAL SERVICE 2011'!E33,"")</f>
        <v>237</v>
      </c>
      <c r="E26" s="111">
        <f>IF(ISNUMBER('STATISTICAL SERVICE 2011'!F33),'STATISTICAL SERVICE 2011'!F33,"")</f>
        <v>146</v>
      </c>
      <c r="F26" s="111">
        <f>IF(ISNUMBER('STATISTICAL SERVICE 2011'!G33),'STATISTICAL SERVICE 2011'!G33,"")</f>
        <v>130</v>
      </c>
      <c r="G26" s="111">
        <f>IF(ISNUMBER('STATISTICAL SERVICE 2011'!H33),'STATISTICAL SERVICE 2011'!H33,"")</f>
        <v>960</v>
      </c>
      <c r="H26" s="111">
        <f>IF(ISNUMBER('STATISTICAL SERVICE 2011'!I33),'STATISTICAL SERVICE 2011'!I33,"")</f>
        <v>846</v>
      </c>
      <c r="I26" s="111">
        <f>IF(ISNUMBER('STATISTICAL SERVICE 2011'!J33),'STATISTICAL SERVICE 2011'!J33,"")</f>
        <v>1178</v>
      </c>
      <c r="J26" s="111">
        <f>IF(ISNUMBER('STATISTICAL SERVICE 2011'!K33),'STATISTICAL SERVICE 2011'!K33,"")</f>
        <v>724</v>
      </c>
      <c r="K26" s="111">
        <f>IF(ISNUMBER('STATISTICAL SERVICE 2011'!L33),'STATISTICAL SERVICE 2011'!L33,"")</f>
        <v>329</v>
      </c>
      <c r="L26" s="111">
        <f>IF(ISNUMBER('STATISTICAL SERVICE 2011'!M33),'STATISTICAL SERVICE 2011'!M33,"")</f>
        <v>227</v>
      </c>
      <c r="M26" s="111">
        <f>IF(ISNUMBER('STATISTICAL SERVICE 2011'!N33),'STATISTICAL SERVICE 2011'!N33,"")</f>
        <v>70</v>
      </c>
      <c r="N26" s="112">
        <f t="shared" si="0"/>
        <v>5023</v>
      </c>
      <c r="O26" s="96" t="s">
        <v>190</v>
      </c>
    </row>
    <row r="27" spans="1:15" ht="15" customHeight="1">
      <c r="A27" s="91" t="s">
        <v>135</v>
      </c>
      <c r="B27" s="110">
        <f>IF(ISNUMBER('STATISTICAL SERVICE 2011'!C18),'STATISTICAL SERVICE 2011'!C18,"")</f>
        <v>212</v>
      </c>
      <c r="C27" s="111">
        <f>IF(ISNUMBER('STATISTICAL SERVICE 2011'!D18),'STATISTICAL SERVICE 2011'!D18,"")</f>
        <v>407</v>
      </c>
      <c r="D27" s="111">
        <f>IF(ISNUMBER('STATISTICAL SERVICE 2011'!E18),'STATISTICAL SERVICE 2011'!E18,"")</f>
        <v>67</v>
      </c>
      <c r="E27" s="111">
        <f>IF(ISNUMBER('STATISTICAL SERVICE 2011'!F18),'STATISTICAL SERVICE 2011'!F18,"")</f>
        <v>328</v>
      </c>
      <c r="F27" s="111">
        <f>IF(ISNUMBER('STATISTICAL SERVICE 2011'!G18),'STATISTICAL SERVICE 2011'!G18,"")</f>
        <v>453</v>
      </c>
      <c r="G27" s="111">
        <f>IF(ISNUMBER('STATISTICAL SERVICE 2011'!H18),'STATISTICAL SERVICE 2011'!H18,"")</f>
        <v>405</v>
      </c>
      <c r="H27" s="111">
        <f>IF(ISNUMBER('STATISTICAL SERVICE 2011'!I18),'STATISTICAL SERVICE 2011'!I18,"")</f>
        <v>497</v>
      </c>
      <c r="I27" s="111">
        <f>IF(ISNUMBER('STATISTICAL SERVICE 2011'!J18),'STATISTICAL SERVICE 2011'!J18,"")</f>
        <v>611</v>
      </c>
      <c r="J27" s="111">
        <f>IF(ISNUMBER('STATISTICAL SERVICE 2011'!K18),'STATISTICAL SERVICE 2011'!K18,"")</f>
        <v>729</v>
      </c>
      <c r="K27" s="111">
        <f>IF(ISNUMBER('STATISTICAL SERVICE 2011'!L18),'STATISTICAL SERVICE 2011'!L18,"")</f>
        <v>557</v>
      </c>
      <c r="L27" s="111">
        <f>IF(ISNUMBER('STATISTICAL SERVICE 2011'!M18),'STATISTICAL SERVICE 2011'!M18,"")</f>
        <v>359</v>
      </c>
      <c r="M27" s="111">
        <f>IF(ISNUMBER('STATISTICAL SERVICE 2011'!N18),'STATISTICAL SERVICE 2011'!N18,"")</f>
        <v>127</v>
      </c>
      <c r="N27" s="112">
        <f t="shared" si="0"/>
        <v>4752</v>
      </c>
      <c r="O27" s="96" t="s">
        <v>182</v>
      </c>
    </row>
    <row r="28" spans="1:15" ht="15" customHeight="1">
      <c r="A28" s="91" t="s">
        <v>137</v>
      </c>
      <c r="B28" s="110">
        <f>IF(ISNUMBER('STATISTICAL SERVICE 2011'!C23),'STATISTICAL SERVICE 2011'!C23+'STATISTICAL SERVICE 2011'!C16+'STATISTICAL SERVICE 2011'!C22,"")</f>
        <v>244</v>
      </c>
      <c r="C28" s="111">
        <f>IF(ISNUMBER('STATISTICAL SERVICE 2011'!D23),'STATISTICAL SERVICE 2011'!D23+'STATISTICAL SERVICE 2011'!D16+'STATISTICAL SERVICE 2011'!D22,"")</f>
        <v>202</v>
      </c>
      <c r="D28" s="111">
        <f>IF(ISNUMBER('STATISTICAL SERVICE 2011'!E23),'STATISTICAL SERVICE 2011'!E23+'STATISTICAL SERVICE 2011'!E16+'STATISTICAL SERVICE 2011'!E22,"")</f>
        <v>537</v>
      </c>
      <c r="E28" s="111">
        <f>IF(ISNUMBER('STATISTICAL SERVICE 2011'!F23),'STATISTICAL SERVICE 2011'!F23+'STATISTICAL SERVICE 2011'!F16+'STATISTICAL SERVICE 2011'!F22,"")</f>
        <v>895</v>
      </c>
      <c r="F28" s="111">
        <f>IF(ISNUMBER('STATISTICAL SERVICE 2011'!G23),'STATISTICAL SERVICE 2011'!G23+'STATISTICAL SERVICE 2011'!G16+'STATISTICAL SERVICE 2011'!G22,"")</f>
        <v>664</v>
      </c>
      <c r="G28" s="111">
        <f>IF(ISNUMBER('STATISTICAL SERVICE 2011'!H23),'STATISTICAL SERVICE 2011'!H23+'STATISTICAL SERVICE 2011'!H16+'STATISTICAL SERVICE 2011'!H22,"")</f>
        <v>600</v>
      </c>
      <c r="H28" s="111">
        <f>IF(ISNUMBER('STATISTICAL SERVICE 2011'!I23),'STATISTICAL SERVICE 2011'!I23+'STATISTICAL SERVICE 2011'!I16+'STATISTICAL SERVICE 2011'!I22,"")</f>
        <v>634</v>
      </c>
      <c r="I28" s="111">
        <f>IF(ISNUMBER('STATISTICAL SERVICE 2011'!J23),'STATISTICAL SERVICE 2011'!J23+'STATISTICAL SERVICE 2011'!J16+'STATISTICAL SERVICE 2011'!J22,"")</f>
        <v>280</v>
      </c>
      <c r="J28" s="111">
        <f>IF(ISNUMBER('STATISTICAL SERVICE 2011'!K23),'STATISTICAL SERVICE 2011'!K23+'STATISTICAL SERVICE 2011'!K16+'STATISTICAL SERVICE 2011'!K22,"")</f>
        <v>570</v>
      </c>
      <c r="K28" s="111">
        <f>IF(ISNUMBER('STATISTICAL SERVICE 2011'!L23),'STATISTICAL SERVICE 2011'!L23+'STATISTICAL SERVICE 2011'!L16+'STATISTICAL SERVICE 2011'!L22,"")</f>
        <v>991</v>
      </c>
      <c r="L28" s="111">
        <f>IF(ISNUMBER('STATISTICAL SERVICE 2011'!M23),'STATISTICAL SERVICE 2011'!M23+'STATISTICAL SERVICE 2011'!M16+'STATISTICAL SERVICE 2011'!M22,"")</f>
        <v>507</v>
      </c>
      <c r="M28" s="111">
        <f>IF(ISNUMBER('STATISTICAL SERVICE 2011'!N23),'STATISTICAL SERVICE 2011'!N23+'STATISTICAL SERVICE 2011'!N16+'STATISTICAL SERVICE 2011'!N22,"")</f>
        <v>50</v>
      </c>
      <c r="N28" s="112">
        <f t="shared" si="0"/>
        <v>6174</v>
      </c>
      <c r="O28" s="96" t="s">
        <v>184</v>
      </c>
    </row>
    <row r="29" spans="1:15" ht="15" customHeight="1">
      <c r="A29" s="91" t="s">
        <v>145</v>
      </c>
      <c r="B29" s="110">
        <f>IF(ISNUMBER('STATISTICAL SERVICE 2011'!C26),'STATISTICAL SERVICE 2011'!C26+'STATISTICAL SERVICE 2011'!C30+'STATISTICAL SERVICE 2011'!C32+'STATISTICAL SERVICE 2011'!C38+'STATISTICAL SERVICE 2011'!C43+'STATISTICAL SERVICE 2011'!C44+'STATISTICAL SERVICE 2011'!C47+'STATISTICAL SERVICE 2011'!C46,"")</f>
        <v>781</v>
      </c>
      <c r="C29" s="111">
        <f>IF(ISNUMBER('STATISTICAL SERVICE 2011'!D26),'STATISTICAL SERVICE 2011'!D26+'STATISTICAL SERVICE 2011'!D30+'STATISTICAL SERVICE 2011'!D32+'STATISTICAL SERVICE 2011'!D38+'STATISTICAL SERVICE 2011'!D43+'STATISTICAL SERVICE 2011'!D44+'STATISTICAL SERVICE 2011'!D47+'STATISTICAL SERVICE 2011'!D46,"")</f>
        <v>646</v>
      </c>
      <c r="D29" s="111">
        <f>IF(ISNUMBER('STATISTICAL SERVICE 2011'!E26),'STATISTICAL SERVICE 2011'!E26+'STATISTICAL SERVICE 2011'!E30+'STATISTICAL SERVICE 2011'!E32+'STATISTICAL SERVICE 2011'!E38+'STATISTICAL SERVICE 2011'!E43+'STATISTICAL SERVICE 2011'!E44+'STATISTICAL SERVICE 2011'!E47+'STATISTICAL SERVICE 2011'!E46,"")</f>
        <v>1200</v>
      </c>
      <c r="E29" s="111">
        <f>IF(ISNUMBER('STATISTICAL SERVICE 2011'!F26),'STATISTICAL SERVICE 2011'!F26+'STATISTICAL SERVICE 2011'!F30+'STATISTICAL SERVICE 2011'!F32+'STATISTICAL SERVICE 2011'!F38+'STATISTICAL SERVICE 2011'!F43+'STATISTICAL SERVICE 2011'!F44+'STATISTICAL SERVICE 2011'!F47+'STATISTICAL SERVICE 2011'!F46,"")</f>
        <v>1724</v>
      </c>
      <c r="F29" s="111">
        <f>IF(ISNUMBER('STATISTICAL SERVICE 2011'!G26),'STATISTICAL SERVICE 2011'!G26+'STATISTICAL SERVICE 2011'!G30+'STATISTICAL SERVICE 2011'!G32+'STATISTICAL SERVICE 2011'!G38+'STATISTICAL SERVICE 2011'!G43+'STATISTICAL SERVICE 2011'!G44+'STATISTICAL SERVICE 2011'!G47+'STATISTICAL SERVICE 2011'!G46,"")</f>
        <v>1462</v>
      </c>
      <c r="G29" s="111">
        <f>IF(ISNUMBER('STATISTICAL SERVICE 2011'!H26),'STATISTICAL SERVICE 2011'!H26+'STATISTICAL SERVICE 2011'!H30+'STATISTICAL SERVICE 2011'!H32+'STATISTICAL SERVICE 2011'!H38+'STATISTICAL SERVICE 2011'!H43+'STATISTICAL SERVICE 2011'!H44+'STATISTICAL SERVICE 2011'!H47+'STATISTICAL SERVICE 2011'!H46,"")</f>
        <v>2260</v>
      </c>
      <c r="H29" s="111">
        <f>IF(ISNUMBER('STATISTICAL SERVICE 2011'!I26),'STATISTICAL SERVICE 2011'!I26+'STATISTICAL SERVICE 2011'!I30+'STATISTICAL SERVICE 2011'!I32+'STATISTICAL SERVICE 2011'!I38+'STATISTICAL SERVICE 2011'!I43+'STATISTICAL SERVICE 2011'!I44+'STATISTICAL SERVICE 2011'!I47+'STATISTICAL SERVICE 2011'!I46,"")</f>
        <v>2300</v>
      </c>
      <c r="I29" s="111">
        <f>IF(ISNUMBER('STATISTICAL SERVICE 2011'!J26),'STATISTICAL SERVICE 2011'!J26+'STATISTICAL SERVICE 2011'!J30+'STATISTICAL SERVICE 2011'!J32+'STATISTICAL SERVICE 2011'!J38+'STATISTICAL SERVICE 2011'!J43+'STATISTICAL SERVICE 2011'!J44+'STATISTICAL SERVICE 2011'!J47+'STATISTICAL SERVICE 2011'!J46,"")</f>
        <v>2023</v>
      </c>
      <c r="J29" s="111">
        <f>IF(ISNUMBER('STATISTICAL SERVICE 2011'!K26),'STATISTICAL SERVICE 2011'!K26+'STATISTICAL SERVICE 2011'!K30+'STATISTICAL SERVICE 2011'!K32+'STATISTICAL SERVICE 2011'!K38+'STATISTICAL SERVICE 2011'!K43+'STATISTICAL SERVICE 2011'!K44+'STATISTICAL SERVICE 2011'!K47+'STATISTICAL SERVICE 2011'!K46,"")</f>
        <v>2668</v>
      </c>
      <c r="K29" s="111">
        <f>IF(ISNUMBER('STATISTICAL SERVICE 2011'!L26),'STATISTICAL SERVICE 2011'!L26+'STATISTICAL SERVICE 2011'!L30+'STATISTICAL SERVICE 2011'!L32+'STATISTICAL SERVICE 2011'!L38+'STATISTICAL SERVICE 2011'!L43+'STATISTICAL SERVICE 2011'!L44+'STATISTICAL SERVICE 2011'!L47+'STATISTICAL SERVICE 2011'!L46,"")</f>
        <v>1492</v>
      </c>
      <c r="L29" s="111">
        <f>IF(ISNUMBER('STATISTICAL SERVICE 2011'!M26),'STATISTICAL SERVICE 2011'!M26+'STATISTICAL SERVICE 2011'!M30+'STATISTICAL SERVICE 2011'!M32+'STATISTICAL SERVICE 2011'!M38+'STATISTICAL SERVICE 2011'!M43+'STATISTICAL SERVICE 2011'!M44+'STATISTICAL SERVICE 2011'!M47+'STATISTICAL SERVICE 2011'!M46,"")</f>
        <v>611</v>
      </c>
      <c r="M29" s="111">
        <f>IF(ISNUMBER('STATISTICAL SERVICE 2011'!N26),'STATISTICAL SERVICE 2011'!N26+'STATISTICAL SERVICE 2011'!N30+'STATISTICAL SERVICE 2011'!N32+'STATISTICAL SERVICE 2011'!N38+'STATISTICAL SERVICE 2011'!N43+'STATISTICAL SERVICE 2011'!N44+'STATISTICAL SERVICE 2011'!N47+'STATISTICAL SERVICE 2011'!N46,"")</f>
        <v>766</v>
      </c>
      <c r="N29" s="112">
        <f t="shared" si="0"/>
        <v>17933</v>
      </c>
      <c r="O29" s="96" t="s">
        <v>192</v>
      </c>
    </row>
    <row r="30" spans="1:15" ht="15" customHeight="1">
      <c r="A30" s="91" t="s">
        <v>149</v>
      </c>
      <c r="B30" s="110">
        <f>IF(ISNUMBER('STATISTICAL SERVICE 2011'!C75),'STATISTICAL SERVICE 2011'!C75,"")</f>
        <v>1171</v>
      </c>
      <c r="C30" s="111">
        <f>IF(ISNUMBER('STATISTICAL SERVICE 2011'!D75),'STATISTICAL SERVICE 2011'!D75,"")</f>
        <v>977</v>
      </c>
      <c r="D30" s="111">
        <f>IF(ISNUMBER('STATISTICAL SERVICE 2011'!E75),'STATISTICAL SERVICE 2011'!E75,"")</f>
        <v>1484</v>
      </c>
      <c r="E30" s="111">
        <f>IF(ISNUMBER('STATISTICAL SERVICE 2011'!F75),'STATISTICAL SERVICE 2011'!F75,"")</f>
        <v>3636</v>
      </c>
      <c r="F30" s="111">
        <f>IF(ISNUMBER('STATISTICAL SERVICE 2011'!G75),'STATISTICAL SERVICE 2011'!G75,"")</f>
        <v>2029</v>
      </c>
      <c r="G30" s="111">
        <f>IF(ISNUMBER('STATISTICAL SERVICE 2011'!H75),'STATISTICAL SERVICE 2011'!H75,"")</f>
        <v>3583</v>
      </c>
      <c r="H30" s="111">
        <f>IF(ISNUMBER('STATISTICAL SERVICE 2011'!I75),'STATISTICAL SERVICE 2011'!I75,"")</f>
        <v>4161</v>
      </c>
      <c r="I30" s="111">
        <f>IF(ISNUMBER('STATISTICAL SERVICE 2011'!J75),'STATISTICAL SERVICE 2011'!J75,"")</f>
        <v>5323</v>
      </c>
      <c r="J30" s="111">
        <f>IF(ISNUMBER('STATISTICAL SERVICE 2011'!K75),'STATISTICAL SERVICE 2011'!K75,"")</f>
        <v>3579</v>
      </c>
      <c r="K30" s="111">
        <f>IF(ISNUMBER('STATISTICAL SERVICE 2011'!L75),'STATISTICAL SERVICE 2011'!L75,"")</f>
        <v>2727</v>
      </c>
      <c r="L30" s="111">
        <f>IF(ISNUMBER('STATISTICAL SERVICE 2011'!M75),'STATISTICAL SERVICE 2011'!M75,"")</f>
        <v>1524</v>
      </c>
      <c r="M30" s="111">
        <f>IF(ISNUMBER('STATISTICAL SERVICE 2011'!N75),'STATISTICAL SERVICE 2011'!N75,"")</f>
        <v>1711</v>
      </c>
      <c r="N30" s="112">
        <f t="shared" si="0"/>
        <v>31905</v>
      </c>
      <c r="O30" s="96" t="s">
        <v>195</v>
      </c>
    </row>
    <row r="31" spans="1:15" ht="15" customHeight="1">
      <c r="A31" s="91" t="s">
        <v>146</v>
      </c>
      <c r="B31" s="110">
        <f>IF(ISNUMBER('STATISTICAL SERVICE 2011'!C76),'STATISTICAL SERVICE 2011'!C76,"")</f>
        <v>704</v>
      </c>
      <c r="C31" s="111">
        <f>IF(ISNUMBER('STATISTICAL SERVICE 2011'!D76),'STATISTICAL SERVICE 2011'!D76,"")</f>
        <v>811</v>
      </c>
      <c r="D31" s="111">
        <f>IF(ISNUMBER('STATISTICAL SERVICE 2011'!E76),'STATISTICAL SERVICE 2011'!E76,"")</f>
        <v>981</v>
      </c>
      <c r="E31" s="111">
        <f>IF(ISNUMBER('STATISTICAL SERVICE 2011'!F76),'STATISTICAL SERVICE 2011'!F76,"")</f>
        <v>1202</v>
      </c>
      <c r="F31" s="111">
        <f>IF(ISNUMBER('STATISTICAL SERVICE 2011'!G76),'STATISTICAL SERVICE 2011'!G76,"")</f>
        <v>1566</v>
      </c>
      <c r="G31" s="111">
        <f>IF(ISNUMBER('STATISTICAL SERVICE 2011'!H76),'STATISTICAL SERVICE 2011'!H76,"")</f>
        <v>2039</v>
      </c>
      <c r="H31" s="111">
        <f>IF(ISNUMBER('STATISTICAL SERVICE 2011'!I76),'STATISTICAL SERVICE 2011'!I76,"")</f>
        <v>3432</v>
      </c>
      <c r="I31" s="111">
        <f>IF(ISNUMBER('STATISTICAL SERVICE 2011'!J76),'STATISTICAL SERVICE 2011'!J76,"")</f>
        <v>3983</v>
      </c>
      <c r="J31" s="111">
        <f>IF(ISNUMBER('STATISTICAL SERVICE 2011'!K76),'STATISTICAL SERVICE 2011'!K76,"")</f>
        <v>2970</v>
      </c>
      <c r="K31" s="111">
        <f>IF(ISNUMBER('STATISTICAL SERVICE 2011'!L76),'STATISTICAL SERVICE 2011'!L76,"")</f>
        <v>1249</v>
      </c>
      <c r="L31" s="111">
        <f>IF(ISNUMBER('STATISTICAL SERVICE 2011'!M76),'STATISTICAL SERVICE 2011'!M76,"")</f>
        <v>994</v>
      </c>
      <c r="M31" s="111">
        <f>IF(ISNUMBER('STATISTICAL SERVICE 2011'!N76),'STATISTICAL SERVICE 2011'!N76,"")</f>
        <v>1266</v>
      </c>
      <c r="N31" s="112">
        <f t="shared" si="0"/>
        <v>21197</v>
      </c>
      <c r="O31" s="96" t="s">
        <v>193</v>
      </c>
    </row>
    <row r="32" spans="1:15" ht="15" customHeight="1">
      <c r="A32" s="91" t="s">
        <v>147</v>
      </c>
      <c r="B32" s="110">
        <f>IF(ISNUMBER('STATISTICAL SERVICE 2011'!C68),'STATISTICAL SERVICE 2011'!C68,"")</f>
        <v>446</v>
      </c>
      <c r="C32" s="111">
        <f>IF(ISNUMBER('STATISTICAL SERVICE 2011'!D68),'STATISTICAL SERVICE 2011'!D68,"")</f>
        <v>479</v>
      </c>
      <c r="D32" s="111">
        <f>IF(ISNUMBER('STATISTICAL SERVICE 2011'!E68),'STATISTICAL SERVICE 2011'!E68,"")</f>
        <v>666</v>
      </c>
      <c r="E32" s="111">
        <f>IF(ISNUMBER('STATISTICAL SERVICE 2011'!F68),'STATISTICAL SERVICE 2011'!F68,"")</f>
        <v>1248</v>
      </c>
      <c r="F32" s="111">
        <f>IF(ISNUMBER('STATISTICAL SERVICE 2011'!G68),'STATISTICAL SERVICE 2011'!G68,"")</f>
        <v>1170</v>
      </c>
      <c r="G32" s="111">
        <f>IF(ISNUMBER('STATISTICAL SERVICE 2011'!H68),'STATISTICAL SERVICE 2011'!H68,"")</f>
        <v>1387</v>
      </c>
      <c r="H32" s="111">
        <f>IF(ISNUMBER('STATISTICAL SERVICE 2011'!I68),'STATISTICAL SERVICE 2011'!I68,"")</f>
        <v>1648</v>
      </c>
      <c r="I32" s="111">
        <f>IF(ISNUMBER('STATISTICAL SERVICE 2011'!J68),'STATISTICAL SERVICE 2011'!J68,"")</f>
        <v>1266</v>
      </c>
      <c r="J32" s="111">
        <f>IF(ISNUMBER('STATISTICAL SERVICE 2011'!K68),'STATISTICAL SERVICE 2011'!K68,"")</f>
        <v>805</v>
      </c>
      <c r="K32" s="111">
        <f>IF(ISNUMBER('STATISTICAL SERVICE 2011'!L68),'STATISTICAL SERVICE 2011'!L68,"")</f>
        <v>766</v>
      </c>
      <c r="L32" s="111">
        <f>IF(ISNUMBER('STATISTICAL SERVICE 2011'!M68),'STATISTICAL SERVICE 2011'!M68,"")</f>
        <v>832</v>
      </c>
      <c r="M32" s="111">
        <f>IF(ISNUMBER('STATISTICAL SERVICE 2011'!N68),'STATISTICAL SERVICE 2011'!N68,"")</f>
        <v>715</v>
      </c>
      <c r="N32" s="112">
        <f t="shared" si="0"/>
        <v>11428</v>
      </c>
      <c r="O32" s="96" t="s">
        <v>14</v>
      </c>
    </row>
    <row r="33" spans="1:15" ht="15" customHeight="1">
      <c r="A33" s="91" t="s">
        <v>148</v>
      </c>
      <c r="B33" s="110">
        <f>IF(ISNUMBER('STATISTICAL SERVICE 2011'!C96),'STATISTICAL SERVICE 2011'!C96+'STATISTICAL SERVICE 2011'!C73+'STATISTICAL SERVICE 2011'!C74+'STATISTICAL SERVICE 2011'!C77+'STATISTICAL SERVICE 2011'!C70+'STATISTICAL SERVICE 2011'!C52+'STATISTICAL SERVICE 2011'!C69+'STATISTICAL SERVICE 2011'!C72+'STATISTICAL SERVICE 2011'!C67+'STATISTICAL SERVICE 2011'!C66,"")</f>
        <v>779</v>
      </c>
      <c r="C33" s="111">
        <f>IF(ISNUMBER('STATISTICAL SERVICE 2011'!D96),'STATISTICAL SERVICE 2011'!D96+'STATISTICAL SERVICE 2011'!D73+'STATISTICAL SERVICE 2011'!D74+'STATISTICAL SERVICE 2011'!D77+'STATISTICAL SERVICE 2011'!D70+'STATISTICAL SERVICE 2011'!D52+'STATISTICAL SERVICE 2011'!D69+'STATISTICAL SERVICE 2011'!D72+'STATISTICAL SERVICE 2011'!D67+'STATISTICAL SERVICE 2011'!D66,"")</f>
        <v>969</v>
      </c>
      <c r="D33" s="111">
        <f>IF(ISNUMBER('STATISTICAL SERVICE 2011'!E96),'STATISTICAL SERVICE 2011'!E96+'STATISTICAL SERVICE 2011'!E73+'STATISTICAL SERVICE 2011'!E74+'STATISTICAL SERVICE 2011'!E77+'STATISTICAL SERVICE 2011'!E70+'STATISTICAL SERVICE 2011'!E52+'STATISTICAL SERVICE 2011'!E69+'STATISTICAL SERVICE 2011'!E72+'STATISTICAL SERVICE 2011'!E67+'STATISTICAL SERVICE 2011'!E66,"")</f>
        <v>2884</v>
      </c>
      <c r="E33" s="111">
        <f>IF(ISNUMBER('STATISTICAL SERVICE 2011'!F96),'STATISTICAL SERVICE 2011'!F96+'STATISTICAL SERVICE 2011'!F73+'STATISTICAL SERVICE 2011'!F74+'STATISTICAL SERVICE 2011'!F77+'STATISTICAL SERVICE 2011'!F70+'STATISTICAL SERVICE 2011'!F52+'STATISTICAL SERVICE 2011'!F69+'STATISTICAL SERVICE 2011'!F72+'STATISTICAL SERVICE 2011'!F67+'STATISTICAL SERVICE 2011'!F66,"")</f>
        <v>1614</v>
      </c>
      <c r="F33" s="111">
        <f>IF(ISNUMBER('STATISTICAL SERVICE 2011'!G96),'STATISTICAL SERVICE 2011'!G96+'STATISTICAL SERVICE 2011'!G73+'STATISTICAL SERVICE 2011'!G74+'STATISTICAL SERVICE 2011'!G77+'STATISTICAL SERVICE 2011'!G70+'STATISTICAL SERVICE 2011'!G52+'STATISTICAL SERVICE 2011'!G69+'STATISTICAL SERVICE 2011'!G72+'STATISTICAL SERVICE 2011'!G67+'STATISTICAL SERVICE 2011'!G66,"")</f>
        <v>1531</v>
      </c>
      <c r="G33" s="111">
        <f>IF(ISNUMBER('STATISTICAL SERVICE 2011'!H96),'STATISTICAL SERVICE 2011'!H96+'STATISTICAL SERVICE 2011'!H73+'STATISTICAL SERVICE 2011'!H74+'STATISTICAL SERVICE 2011'!H77+'STATISTICAL SERVICE 2011'!H70+'STATISTICAL SERVICE 2011'!H52+'STATISTICAL SERVICE 2011'!H69+'STATISTICAL SERVICE 2011'!H72+'STATISTICAL SERVICE 2011'!H67+'STATISTICAL SERVICE 2011'!H66,"")</f>
        <v>2186</v>
      </c>
      <c r="H33" s="111">
        <f>IF(ISNUMBER('STATISTICAL SERVICE 2011'!I96),'STATISTICAL SERVICE 2011'!I96+'STATISTICAL SERVICE 2011'!I73+'STATISTICAL SERVICE 2011'!I74+'STATISTICAL SERVICE 2011'!I77+'STATISTICAL SERVICE 2011'!I70+'STATISTICAL SERVICE 2011'!I52+'STATISTICAL SERVICE 2011'!I69+'STATISTICAL SERVICE 2011'!I72+'STATISTICAL SERVICE 2011'!I67+'STATISTICAL SERVICE 2011'!I66,"")</f>
        <v>4027</v>
      </c>
      <c r="I33" s="111">
        <f>IF(ISNUMBER('STATISTICAL SERVICE 2011'!J96),'STATISTICAL SERVICE 2011'!J96+'STATISTICAL SERVICE 2011'!J73+'STATISTICAL SERVICE 2011'!J74+'STATISTICAL SERVICE 2011'!J77+'STATISTICAL SERVICE 2011'!J70+'STATISTICAL SERVICE 2011'!J52+'STATISTICAL SERVICE 2011'!J69+'STATISTICAL SERVICE 2011'!J72+'STATISTICAL SERVICE 2011'!J67+'STATISTICAL SERVICE 2011'!J66,"")</f>
        <v>3398</v>
      </c>
      <c r="J33" s="111">
        <f>IF(ISNUMBER('STATISTICAL SERVICE 2011'!K96),'STATISTICAL SERVICE 2011'!K96+'STATISTICAL SERVICE 2011'!K73+'STATISTICAL SERVICE 2011'!K74+'STATISTICAL SERVICE 2011'!K77+'STATISTICAL SERVICE 2011'!K70+'STATISTICAL SERVICE 2011'!K52+'STATISTICAL SERVICE 2011'!K69+'STATISTICAL SERVICE 2011'!K72+'STATISTICAL SERVICE 2011'!K67+'STATISTICAL SERVICE 2011'!K66,"")</f>
        <v>2441</v>
      </c>
      <c r="K33" s="111">
        <f>IF(ISNUMBER('STATISTICAL SERVICE 2011'!L96),'STATISTICAL SERVICE 2011'!L96+'STATISTICAL SERVICE 2011'!L73+'STATISTICAL SERVICE 2011'!L74+'STATISTICAL SERVICE 2011'!L77+'STATISTICAL SERVICE 2011'!L70+'STATISTICAL SERVICE 2011'!L52+'STATISTICAL SERVICE 2011'!L69+'STATISTICAL SERVICE 2011'!L72+'STATISTICAL SERVICE 2011'!L67+'STATISTICAL SERVICE 2011'!L66,"")</f>
        <v>715</v>
      </c>
      <c r="L33" s="111">
        <f>IF(ISNUMBER('STATISTICAL SERVICE 2011'!M96),'STATISTICAL SERVICE 2011'!M96+'STATISTICAL SERVICE 2011'!M73+'STATISTICAL SERVICE 2011'!M74+'STATISTICAL SERVICE 2011'!M77+'STATISTICAL SERVICE 2011'!M70+'STATISTICAL SERVICE 2011'!M52+'STATISTICAL SERVICE 2011'!M69+'STATISTICAL SERVICE 2011'!M72+'STATISTICAL SERVICE 2011'!M67+'STATISTICAL SERVICE 2011'!M66,"")</f>
        <v>1641</v>
      </c>
      <c r="M33" s="111">
        <f>IF(ISNUMBER('STATISTICAL SERVICE 2011'!N96),'STATISTICAL SERVICE 2011'!N96+'STATISTICAL SERVICE 2011'!N73+'STATISTICAL SERVICE 2011'!N74+'STATISTICAL SERVICE 2011'!N77+'STATISTICAL SERVICE 2011'!N70+'STATISTICAL SERVICE 2011'!N52+'STATISTICAL SERVICE 2011'!N69+'STATISTICAL SERVICE 2011'!N72+'STATISTICAL SERVICE 2011'!N67+'STATISTICAL SERVICE 2011'!N66,"")</f>
        <v>1188</v>
      </c>
      <c r="N33" s="112">
        <f t="shared" si="0"/>
        <v>23373</v>
      </c>
      <c r="O33" s="96" t="s">
        <v>194</v>
      </c>
    </row>
    <row r="34" spans="1:15" ht="15" customHeight="1">
      <c r="A34" s="91" t="s">
        <v>217</v>
      </c>
      <c r="B34" s="110">
        <f>IF(ISNUMBER('STATISTICAL SERVICE 2011'!C57),'STATISTICAL SERVICE 2011'!C57,"")</f>
        <v>649</v>
      </c>
      <c r="C34" s="111">
        <f>IF(ISNUMBER('STATISTICAL SERVICE 2011'!D57),'STATISTICAL SERVICE 2011'!D57,"")</f>
        <v>999</v>
      </c>
      <c r="D34" s="111">
        <f>IF(ISNUMBER('STATISTICAL SERVICE 2011'!E57),'STATISTICAL SERVICE 2011'!E57,"")</f>
        <v>914</v>
      </c>
      <c r="E34" s="111">
        <f>IF(ISNUMBER('STATISTICAL SERVICE 2011'!F57),'STATISTICAL SERVICE 2011'!F57,"")</f>
        <v>2482</v>
      </c>
      <c r="F34" s="111">
        <f>IF(ISNUMBER('STATISTICAL SERVICE 2011'!G57),'STATISTICAL SERVICE 2011'!G57,"")</f>
        <v>2412</v>
      </c>
      <c r="G34" s="111">
        <f>IF(ISNUMBER('STATISTICAL SERVICE 2011'!H57),'STATISTICAL SERVICE 2011'!H57,"")</f>
        <v>2505</v>
      </c>
      <c r="H34" s="111">
        <f>IF(ISNUMBER('STATISTICAL SERVICE 2011'!I57),'STATISTICAL SERVICE 2011'!I57,"")</f>
        <v>4981</v>
      </c>
      <c r="I34" s="111">
        <f>IF(ISNUMBER('STATISTICAL SERVICE 2011'!J57),'STATISTICAL SERVICE 2011'!J57,"")</f>
        <v>3270</v>
      </c>
      <c r="J34" s="111">
        <f>IF(ISNUMBER('STATISTICAL SERVICE 2011'!K57),'STATISTICAL SERVICE 2011'!K57,"")</f>
        <v>2215</v>
      </c>
      <c r="K34" s="111">
        <f>IF(ISNUMBER('STATISTICAL SERVICE 2011'!L57),'STATISTICAL SERVICE 2011'!L57,"")</f>
        <v>1133</v>
      </c>
      <c r="L34" s="111">
        <f>IF(ISNUMBER('STATISTICAL SERVICE 2011'!M57),'STATISTICAL SERVICE 2011'!M57,"")</f>
        <v>2175</v>
      </c>
      <c r="M34" s="111">
        <f>IF(ISNUMBER('STATISTICAL SERVICE 2011'!N57),'STATISTICAL SERVICE 2011'!N57,"")</f>
        <v>2091</v>
      </c>
      <c r="N34" s="112">
        <f t="shared" si="0"/>
        <v>25826</v>
      </c>
      <c r="O34" s="96" t="s">
        <v>216</v>
      </c>
    </row>
    <row r="35" spans="1:15" ht="15" customHeight="1">
      <c r="A35" s="91" t="s">
        <v>150</v>
      </c>
      <c r="B35" s="110">
        <f>IF(ISNUMBER('STATISTICAL SERVICE 2011'!C58),'STATISTICAL SERVICE 2011'!C58,"")</f>
        <v>232</v>
      </c>
      <c r="C35" s="111">
        <f>IF(ISNUMBER('STATISTICAL SERVICE 2011'!D58),'STATISTICAL SERVICE 2011'!D58,"")</f>
        <v>220</v>
      </c>
      <c r="D35" s="111">
        <f>IF(ISNUMBER('STATISTICAL SERVICE 2011'!E58),'STATISTICAL SERVICE 2011'!E58,"")</f>
        <v>228</v>
      </c>
      <c r="E35" s="111">
        <f>IF(ISNUMBER('STATISTICAL SERVICE 2011'!F58),'STATISTICAL SERVICE 2011'!F58,"")</f>
        <v>418</v>
      </c>
      <c r="F35" s="111">
        <f>IF(ISNUMBER('STATISTICAL SERVICE 2011'!G58),'STATISTICAL SERVICE 2011'!G58,"")</f>
        <v>410</v>
      </c>
      <c r="G35" s="111">
        <f>IF(ISNUMBER('STATISTICAL SERVICE 2011'!H58),'STATISTICAL SERVICE 2011'!H58,"")</f>
        <v>580</v>
      </c>
      <c r="H35" s="111">
        <f>IF(ISNUMBER('STATISTICAL SERVICE 2011'!I58),'STATISTICAL SERVICE 2011'!I58,"")</f>
        <v>656</v>
      </c>
      <c r="I35" s="111">
        <f>IF(ISNUMBER('STATISTICAL SERVICE 2011'!J58),'STATISTICAL SERVICE 2011'!J58,"")</f>
        <v>880</v>
      </c>
      <c r="J35" s="111">
        <f>IF(ISNUMBER('STATISTICAL SERVICE 2011'!K58),'STATISTICAL SERVICE 2011'!K58,"")</f>
        <v>807</v>
      </c>
      <c r="K35" s="111">
        <f>IF(ISNUMBER('STATISTICAL SERVICE 2011'!L58),'STATISTICAL SERVICE 2011'!L58,"")</f>
        <v>397</v>
      </c>
      <c r="L35" s="111">
        <f>IF(ISNUMBER('STATISTICAL SERVICE 2011'!M58),'STATISTICAL SERVICE 2011'!M58,"")</f>
        <v>152</v>
      </c>
      <c r="M35" s="111">
        <f>IF(ISNUMBER('STATISTICAL SERVICE 2011'!N58),'STATISTICAL SERVICE 2011'!N58,"")</f>
        <v>194</v>
      </c>
      <c r="N35" s="112">
        <f t="shared" si="0"/>
        <v>5174</v>
      </c>
      <c r="O35" s="96" t="s">
        <v>196</v>
      </c>
    </row>
    <row r="36" spans="1:15" ht="15" customHeight="1">
      <c r="A36" s="91" t="s">
        <v>151</v>
      </c>
      <c r="B36" s="110">
        <f>IF(ISNUMBER('STATISTICAL SERVICE 2011'!C84),'STATISTICAL SERVICE 2011'!C84,"")</f>
        <v>445</v>
      </c>
      <c r="C36" s="111">
        <f>IF(ISNUMBER('STATISTICAL SERVICE 2011'!D84),'STATISTICAL SERVICE 2011'!D84,"")</f>
        <v>248</v>
      </c>
      <c r="D36" s="111">
        <f>IF(ISNUMBER('STATISTICAL SERVICE 2011'!E84),'STATISTICAL SERVICE 2011'!E84,"")</f>
        <v>422</v>
      </c>
      <c r="E36" s="111">
        <f>IF(ISNUMBER('STATISTICAL SERVICE 2011'!F84),'STATISTICAL SERVICE 2011'!F84,"")</f>
        <v>766</v>
      </c>
      <c r="F36" s="111">
        <f>IF(ISNUMBER('STATISTICAL SERVICE 2011'!G84),'STATISTICAL SERVICE 2011'!G84,"")</f>
        <v>1341</v>
      </c>
      <c r="G36" s="111">
        <f>IF(ISNUMBER('STATISTICAL SERVICE 2011'!H84),'STATISTICAL SERVICE 2011'!H84,"")</f>
        <v>2035</v>
      </c>
      <c r="H36" s="111">
        <f>IF(ISNUMBER('STATISTICAL SERVICE 2011'!I84),'STATISTICAL SERVICE 2011'!I84,"")</f>
        <v>2160</v>
      </c>
      <c r="I36" s="111">
        <f>IF(ISNUMBER('STATISTICAL SERVICE 2011'!J84),'STATISTICAL SERVICE 2011'!J84,"")</f>
        <v>1817</v>
      </c>
      <c r="J36" s="111">
        <f>IF(ISNUMBER('STATISTICAL SERVICE 2011'!K84),'STATISTICAL SERVICE 2011'!K84,"")</f>
        <v>1387</v>
      </c>
      <c r="K36" s="111">
        <f>IF(ISNUMBER('STATISTICAL SERVICE 2011'!L84),'STATISTICAL SERVICE 2011'!L84,"")</f>
        <v>694</v>
      </c>
      <c r="L36" s="111">
        <f>IF(ISNUMBER('STATISTICAL SERVICE 2011'!M84),'STATISTICAL SERVICE 2011'!M84,"")</f>
        <v>330</v>
      </c>
      <c r="M36" s="111">
        <f>IF(ISNUMBER('STATISTICAL SERVICE 2011'!N84),'STATISTICAL SERVICE 2011'!N84,"")</f>
        <v>804</v>
      </c>
      <c r="N36" s="112">
        <f t="shared" si="0"/>
        <v>12449</v>
      </c>
      <c r="O36" s="96" t="s">
        <v>197</v>
      </c>
    </row>
    <row r="37" spans="1:15" ht="15" customHeight="1">
      <c r="A37" s="91" t="s">
        <v>152</v>
      </c>
      <c r="B37" s="110">
        <f>IF(ISNUMBER('STATISTICAL SERVICE 2011'!C50),'STATISTICAL SERVICE 2011'!C50,"")</f>
        <v>149</v>
      </c>
      <c r="C37" s="111">
        <f>IF(ISNUMBER('STATISTICAL SERVICE 2011'!D50),'STATISTICAL SERVICE 2011'!D50,"")</f>
        <v>141</v>
      </c>
      <c r="D37" s="111">
        <f>IF(ISNUMBER('STATISTICAL SERVICE 2011'!E50),'STATISTICAL SERVICE 2011'!E50,"")</f>
        <v>110</v>
      </c>
      <c r="E37" s="111">
        <f>IF(ISNUMBER('STATISTICAL SERVICE 2011'!F50),'STATISTICAL SERVICE 2011'!F50,"")</f>
        <v>528</v>
      </c>
      <c r="F37" s="111">
        <f>IF(ISNUMBER('STATISTICAL SERVICE 2011'!G50),'STATISTICAL SERVICE 2011'!G50,"")</f>
        <v>327</v>
      </c>
      <c r="G37" s="111">
        <f>IF(ISNUMBER('STATISTICAL SERVICE 2011'!H50),'STATISTICAL SERVICE 2011'!H50,"")</f>
        <v>998</v>
      </c>
      <c r="H37" s="111">
        <f>IF(ISNUMBER('STATISTICAL SERVICE 2011'!I50),'STATISTICAL SERVICE 2011'!I50,"")</f>
        <v>822</v>
      </c>
      <c r="I37" s="111">
        <f>IF(ISNUMBER('STATISTICAL SERVICE 2011'!J50),'STATISTICAL SERVICE 2011'!J50,"")</f>
        <v>806</v>
      </c>
      <c r="J37" s="111">
        <f>IF(ISNUMBER('STATISTICAL SERVICE 2011'!K50),'STATISTICAL SERVICE 2011'!K50,"")</f>
        <v>661</v>
      </c>
      <c r="K37" s="111">
        <f>IF(ISNUMBER('STATISTICAL SERVICE 2011'!L50),'STATISTICAL SERVICE 2011'!L50,"")</f>
        <v>493</v>
      </c>
      <c r="L37" s="111">
        <f>IF(ISNUMBER('STATISTICAL SERVICE 2011'!M50),'STATISTICAL SERVICE 2011'!M50,"")</f>
        <v>244</v>
      </c>
      <c r="M37" s="111">
        <f>IF(ISNUMBER('STATISTICAL SERVICE 2011'!N50),'STATISTICAL SERVICE 2011'!N50,"")</f>
        <v>509</v>
      </c>
      <c r="N37" s="112">
        <f t="shared" si="0"/>
        <v>5788</v>
      </c>
      <c r="O37" s="96" t="s">
        <v>198</v>
      </c>
    </row>
    <row r="38" spans="1:15" ht="15" customHeight="1" thickBot="1">
      <c r="A38" s="92" t="s">
        <v>153</v>
      </c>
      <c r="B38" s="113">
        <f aca="true" t="shared" si="1" ref="B38:M38">IF(ISNUMBER(B39),B39-SUM(B5:B37),"")</f>
        <v>468</v>
      </c>
      <c r="C38" s="114">
        <f t="shared" si="1"/>
        <v>537</v>
      </c>
      <c r="D38" s="114">
        <f t="shared" si="1"/>
        <v>613</v>
      </c>
      <c r="E38" s="114">
        <f t="shared" si="1"/>
        <v>971</v>
      </c>
      <c r="F38" s="114">
        <f t="shared" si="1"/>
        <v>1040</v>
      </c>
      <c r="G38" s="114">
        <f t="shared" si="1"/>
        <v>1081</v>
      </c>
      <c r="H38" s="114">
        <f t="shared" si="1"/>
        <v>1466</v>
      </c>
      <c r="I38" s="114">
        <f t="shared" si="1"/>
        <v>1343</v>
      </c>
      <c r="J38" s="114">
        <f t="shared" si="1"/>
        <v>758</v>
      </c>
      <c r="K38" s="114">
        <f t="shared" si="1"/>
        <v>886</v>
      </c>
      <c r="L38" s="114">
        <f t="shared" si="1"/>
        <v>473</v>
      </c>
      <c r="M38" s="114">
        <f t="shared" si="1"/>
        <v>638</v>
      </c>
      <c r="N38" s="115">
        <f t="shared" si="0"/>
        <v>10274</v>
      </c>
      <c r="O38" s="97" t="s">
        <v>199</v>
      </c>
    </row>
    <row r="39" spans="1:15" s="8" customFormat="1" ht="15" customHeight="1" thickBot="1">
      <c r="A39" s="93" t="s">
        <v>154</v>
      </c>
      <c r="B39" s="116">
        <f>IF(ISNUMBER('STATISTICAL SERVICE 2011'!C7),'STATISTICAL SERVICE 2011'!C7,"")</f>
        <v>44442</v>
      </c>
      <c r="C39" s="117">
        <f>IF(ISNUMBER('STATISTICAL SERVICE 2011'!D7),'STATISTICAL SERVICE 2011'!D7,"")</f>
        <v>62294</v>
      </c>
      <c r="D39" s="117">
        <f>IF(ISNUMBER('STATISTICAL SERVICE 2011'!E7),'STATISTICAL SERVICE 2011'!E7,"")</f>
        <v>98964</v>
      </c>
      <c r="E39" s="117">
        <f>IF(ISNUMBER('STATISTICAL SERVICE 2011'!F7),'STATISTICAL SERVICE 2011'!F7,"")</f>
        <v>199762</v>
      </c>
      <c r="F39" s="117">
        <f>IF(ISNUMBER('STATISTICAL SERVICE 2011'!G7),'STATISTICAL SERVICE 2011'!G7,"")</f>
        <v>267487</v>
      </c>
      <c r="G39" s="117">
        <f>IF(ISNUMBER('STATISTICAL SERVICE 2011'!H7),'STATISTICAL SERVICE 2011'!H7,"")</f>
        <v>300817</v>
      </c>
      <c r="H39" s="117">
        <f>IF(ISNUMBER('STATISTICAL SERVICE 2011'!I7),'STATISTICAL SERVICE 2011'!I7,"")</f>
        <v>359104</v>
      </c>
      <c r="I39" s="117">
        <f>IF(ISNUMBER('STATISTICAL SERVICE 2011'!J7),'STATISTICAL SERVICE 2011'!J7,"")</f>
        <v>337013</v>
      </c>
      <c r="J39" s="117">
        <f>IF(ISNUMBER('STATISTICAL SERVICE 2011'!K7),'STATISTICAL SERVICE 2011'!K7,"")</f>
        <v>304260</v>
      </c>
      <c r="K39" s="117">
        <f>IF(ISNUMBER('STATISTICAL SERVICE 2011'!L7),'STATISTICAL SERVICE 2011'!L7,"")</f>
        <v>259863</v>
      </c>
      <c r="L39" s="117">
        <f>IF(ISNUMBER('STATISTICAL SERVICE 2011'!M7),'STATISTICAL SERVICE 2011'!M7,"")</f>
        <v>92878</v>
      </c>
      <c r="M39" s="117">
        <f>IF(ISNUMBER('STATISTICAL SERVICE 2011'!N7),'STATISTICAL SERVICE 2011'!N7,"")</f>
        <v>65339</v>
      </c>
      <c r="N39" s="118">
        <f t="shared" si="0"/>
        <v>2392223</v>
      </c>
      <c r="O39" s="98" t="s">
        <v>200</v>
      </c>
    </row>
    <row r="40" spans="1:15" ht="18" customHeight="1">
      <c r="A40" s="14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13"/>
      <c r="O40" s="6"/>
    </row>
    <row r="41" spans="1:14" ht="18" customHeight="1">
      <c r="A41" s="2" t="s">
        <v>15</v>
      </c>
      <c r="B41" s="5"/>
      <c r="C41" s="5"/>
      <c r="D41" s="5"/>
      <c r="E41" s="84"/>
      <c r="F41" s="84"/>
      <c r="G41" s="84"/>
      <c r="H41" s="84"/>
      <c r="I41" s="5"/>
      <c r="J41" s="5"/>
      <c r="K41" s="5"/>
      <c r="L41" s="5"/>
      <c r="M41" s="5"/>
      <c r="N41" s="5"/>
    </row>
    <row r="42" spans="1:8" ht="18" customHeight="1">
      <c r="A42" s="1"/>
      <c r="E42" s="29"/>
      <c r="F42" s="29"/>
      <c r="G42" s="29"/>
      <c r="H42" s="29"/>
    </row>
    <row r="43" spans="1:13" ht="18" customHeight="1" hidden="1">
      <c r="A43" t="s">
        <v>115</v>
      </c>
      <c r="B43">
        <f>IF(ISNUMBER(B39),1,0)</f>
        <v>1</v>
      </c>
      <c r="C43">
        <f aca="true" t="shared" si="2" ref="C43:M43">IF(ISNUMBER(C39),1,0)</f>
        <v>1</v>
      </c>
      <c r="D43">
        <f t="shared" si="2"/>
        <v>1</v>
      </c>
      <c r="E43">
        <f t="shared" si="2"/>
        <v>1</v>
      </c>
      <c r="F43">
        <f t="shared" si="2"/>
        <v>1</v>
      </c>
      <c r="G43">
        <f t="shared" si="2"/>
        <v>1</v>
      </c>
      <c r="H43">
        <f t="shared" si="2"/>
        <v>1</v>
      </c>
      <c r="I43">
        <f t="shared" si="2"/>
        <v>1</v>
      </c>
      <c r="J43">
        <f t="shared" si="2"/>
        <v>1</v>
      </c>
      <c r="K43">
        <f t="shared" si="2"/>
        <v>1</v>
      </c>
      <c r="L43">
        <f t="shared" si="2"/>
        <v>1</v>
      </c>
      <c r="M43">
        <f t="shared" si="2"/>
        <v>1</v>
      </c>
    </row>
    <row r="44" spans="1:13" ht="18" customHeight="1" hidden="1">
      <c r="A44" t="s">
        <v>114</v>
      </c>
      <c r="B44">
        <f>IF(SUM($B43:$M43)=1,1,0)</f>
        <v>0</v>
      </c>
      <c r="C44">
        <f>IF(SUM($B43:$M43)=2,1,0)</f>
        <v>0</v>
      </c>
      <c r="D44">
        <f>IF(SUM($B43:$M43)=3,1,0)</f>
        <v>0</v>
      </c>
      <c r="E44">
        <f>IF(SUM($B43:$M43)=4,1,0)</f>
        <v>0</v>
      </c>
      <c r="F44">
        <f>IF(SUM($B43:$M43)=5,1,0)</f>
        <v>0</v>
      </c>
      <c r="G44">
        <f>IF(SUM($B43:$M43)=6,1,0)</f>
        <v>0</v>
      </c>
      <c r="H44">
        <f>IF(SUM($B43:$M43)=7,1,0)</f>
        <v>0</v>
      </c>
      <c r="I44">
        <f>IF(SUM($B43:$M43)=8,1,0)</f>
        <v>0</v>
      </c>
      <c r="J44">
        <f>IF(SUM($B43:$M43)=9,1,0)</f>
        <v>0</v>
      </c>
      <c r="K44">
        <f>IF(SUM($B43:$M43)=10,1,0)</f>
        <v>0</v>
      </c>
      <c r="L44">
        <f>IF(SUM($B43:$M43)=11,1,0)</f>
        <v>0</v>
      </c>
      <c r="M44">
        <f>IF(SUM($B43:$M43)=12,1,0)</f>
        <v>1</v>
      </c>
    </row>
  </sheetData>
  <sheetProtection/>
  <mergeCells count="2">
    <mergeCell ref="A1:O1"/>
    <mergeCell ref="A2:O2"/>
  </mergeCells>
  <printOptions horizontalCentered="1" verticalCentered="1"/>
  <pageMargins left="0.7480314960629921" right="0.7480314960629921" top="0" bottom="0" header="0.5118110236220472" footer="0.5118110236220472"/>
  <pageSetup fitToHeight="1" fitToWidth="1" horizontalDpi="600" verticalDpi="600" orientation="landscape" paperSize="9" scale="74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1:Q97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.28125" style="29" customWidth="1"/>
    <col min="2" max="2" width="27.421875" style="29" customWidth="1"/>
    <col min="3" max="9" width="9.140625" style="29" customWidth="1"/>
    <col min="10" max="10" width="10.7109375" style="29" customWidth="1"/>
    <col min="11" max="11" width="11.00390625" style="29" customWidth="1"/>
    <col min="12" max="12" width="10.57421875" style="29" customWidth="1"/>
    <col min="13" max="13" width="10.421875" style="29" customWidth="1"/>
    <col min="14" max="14" width="10.28125" style="29" customWidth="1"/>
    <col min="15" max="15" width="2.28125" style="29" customWidth="1"/>
    <col min="16" max="16384" width="9.140625" style="29" customWidth="1"/>
  </cols>
  <sheetData>
    <row r="1" spans="2:14" ht="45" customHeight="1" thickBot="1">
      <c r="B1" s="194" t="s">
        <v>16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</row>
    <row r="2" spans="2:10" ht="25.5" customHeight="1" thickTop="1">
      <c r="B2" s="30"/>
      <c r="C2" s="31"/>
      <c r="D2" s="31"/>
      <c r="E2" s="31"/>
      <c r="F2" s="31"/>
      <c r="G2" s="31"/>
      <c r="H2" s="31"/>
      <c r="I2" s="31"/>
      <c r="J2" s="31"/>
    </row>
    <row r="3" spans="3:7" ht="13.5" thickBot="1">
      <c r="C3" s="32"/>
      <c r="D3" s="27"/>
      <c r="E3" s="27"/>
      <c r="F3" s="27"/>
      <c r="G3" s="27"/>
    </row>
    <row r="4" spans="2:14" ht="15.75">
      <c r="B4" s="33" t="s">
        <v>17</v>
      </c>
      <c r="C4" s="195">
        <v>2014</v>
      </c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7"/>
    </row>
    <row r="5" spans="2:14" ht="15" customHeight="1">
      <c r="B5" s="34" t="s">
        <v>18</v>
      </c>
      <c r="C5" s="35" t="s">
        <v>1</v>
      </c>
      <c r="D5" s="35" t="s">
        <v>2</v>
      </c>
      <c r="E5" s="36" t="s">
        <v>3</v>
      </c>
      <c r="F5" s="35" t="s">
        <v>4</v>
      </c>
      <c r="G5" s="35" t="s">
        <v>5</v>
      </c>
      <c r="H5" s="35" t="s">
        <v>6</v>
      </c>
      <c r="I5" s="35" t="s">
        <v>7</v>
      </c>
      <c r="J5" s="35" t="s">
        <v>8</v>
      </c>
      <c r="K5" s="35" t="s">
        <v>9</v>
      </c>
      <c r="L5" s="35" t="s">
        <v>10</v>
      </c>
      <c r="M5" s="35" t="s">
        <v>11</v>
      </c>
      <c r="N5" s="37" t="s">
        <v>12</v>
      </c>
    </row>
    <row r="6" spans="2:14" ht="12.75">
      <c r="B6" s="38"/>
      <c r="C6" s="39"/>
      <c r="D6" s="39"/>
      <c r="E6" s="40"/>
      <c r="F6" s="41"/>
      <c r="G6" s="41"/>
      <c r="H6" s="41"/>
      <c r="I6" s="42"/>
      <c r="J6" s="43"/>
      <c r="K6" s="42"/>
      <c r="L6" s="42"/>
      <c r="M6" s="42"/>
      <c r="N6" s="44"/>
    </row>
    <row r="7" spans="2:17" ht="12.75">
      <c r="B7" s="45" t="s">
        <v>19</v>
      </c>
      <c r="C7" s="46">
        <v>40675</v>
      </c>
      <c r="D7" s="46">
        <v>45227</v>
      </c>
      <c r="E7" s="46">
        <v>77533</v>
      </c>
      <c r="F7" s="46">
        <v>180998</v>
      </c>
      <c r="G7" s="46">
        <v>293181</v>
      </c>
      <c r="H7" s="46">
        <v>342221</v>
      </c>
      <c r="I7" s="47">
        <v>381955</v>
      </c>
      <c r="J7" s="46">
        <v>373086</v>
      </c>
      <c r="K7" s="47">
        <v>316602</v>
      </c>
      <c r="L7" s="47">
        <v>251453</v>
      </c>
      <c r="M7" s="47">
        <v>81437</v>
      </c>
      <c r="N7" s="48">
        <v>56863</v>
      </c>
      <c r="P7" s="28"/>
      <c r="Q7" s="27"/>
    </row>
    <row r="8" spans="2:17" ht="12.75">
      <c r="B8" s="49"/>
      <c r="C8" s="46"/>
      <c r="D8" s="46"/>
      <c r="E8" s="46"/>
      <c r="F8" s="39"/>
      <c r="G8" s="39"/>
      <c r="H8" s="41"/>
      <c r="I8" s="50"/>
      <c r="J8" s="46"/>
      <c r="K8" s="50"/>
      <c r="L8" s="50"/>
      <c r="M8" s="50"/>
      <c r="N8" s="51"/>
      <c r="P8" s="28"/>
      <c r="Q8" s="27"/>
    </row>
    <row r="9" spans="2:17" ht="12.75">
      <c r="B9" s="52" t="s">
        <v>20</v>
      </c>
      <c r="C9" s="46">
        <v>34555</v>
      </c>
      <c r="D9" s="46">
        <v>39408</v>
      </c>
      <c r="E9" s="46">
        <v>68975</v>
      </c>
      <c r="F9" s="46">
        <v>168638</v>
      </c>
      <c r="G9" s="46">
        <v>277384</v>
      </c>
      <c r="H9" s="46">
        <v>321168</v>
      </c>
      <c r="I9" s="47">
        <v>351329</v>
      </c>
      <c r="J9" s="46">
        <v>341032</v>
      </c>
      <c r="K9" s="47">
        <v>295207</v>
      </c>
      <c r="L9" s="47">
        <v>234204</v>
      </c>
      <c r="M9" s="47">
        <v>72663</v>
      </c>
      <c r="N9" s="48">
        <v>46985</v>
      </c>
      <c r="P9" s="53"/>
      <c r="Q9" s="27"/>
    </row>
    <row r="10" spans="2:17" ht="12.75">
      <c r="B10" s="45" t="s">
        <v>235</v>
      </c>
      <c r="C10" s="46">
        <v>27492</v>
      </c>
      <c r="D10" s="46">
        <v>32834</v>
      </c>
      <c r="E10" s="46">
        <v>57259</v>
      </c>
      <c r="F10" s="46">
        <v>125149</v>
      </c>
      <c r="G10" s="46">
        <v>168331</v>
      </c>
      <c r="H10" s="46">
        <v>178629</v>
      </c>
      <c r="I10" s="47">
        <v>203787</v>
      </c>
      <c r="J10" s="46">
        <v>206168</v>
      </c>
      <c r="K10" s="47">
        <v>180657</v>
      </c>
      <c r="L10" s="47">
        <v>167882</v>
      </c>
      <c r="M10" s="47">
        <v>58862</v>
      </c>
      <c r="N10" s="48">
        <v>39112</v>
      </c>
      <c r="P10" s="28"/>
      <c r="Q10" s="27"/>
    </row>
    <row r="11" spans="2:17" ht="12.75">
      <c r="B11" s="54" t="s">
        <v>23</v>
      </c>
      <c r="C11" s="39">
        <v>679</v>
      </c>
      <c r="D11" s="39">
        <v>1003</v>
      </c>
      <c r="E11" s="39">
        <v>2044</v>
      </c>
      <c r="F11" s="39">
        <v>3018</v>
      </c>
      <c r="G11" s="39">
        <v>2579</v>
      </c>
      <c r="H11" s="39">
        <v>3073</v>
      </c>
      <c r="I11" s="50">
        <v>3597</v>
      </c>
      <c r="J11" s="39">
        <v>3134</v>
      </c>
      <c r="K11" s="50">
        <v>2588</v>
      </c>
      <c r="L11" s="50">
        <v>2482</v>
      </c>
      <c r="M11" s="50">
        <v>1007</v>
      </c>
      <c r="N11" s="51">
        <v>922</v>
      </c>
      <c r="P11" s="27"/>
      <c r="Q11" s="27"/>
    </row>
    <row r="12" spans="2:17" ht="12.75">
      <c r="B12" s="54" t="s">
        <v>38</v>
      </c>
      <c r="C12" s="39">
        <v>341</v>
      </c>
      <c r="D12" s="39">
        <v>391</v>
      </c>
      <c r="E12" s="39">
        <v>471</v>
      </c>
      <c r="F12" s="39">
        <v>866</v>
      </c>
      <c r="G12" s="39">
        <v>836</v>
      </c>
      <c r="H12" s="39">
        <v>1109</v>
      </c>
      <c r="I12" s="50">
        <v>1130</v>
      </c>
      <c r="J12" s="39">
        <v>808</v>
      </c>
      <c r="K12" s="50">
        <v>707</v>
      </c>
      <c r="L12" s="50">
        <v>559</v>
      </c>
      <c r="M12" s="50">
        <v>430</v>
      </c>
      <c r="N12" s="51">
        <v>326</v>
      </c>
      <c r="P12" s="27"/>
      <c r="Q12" s="27"/>
    </row>
    <row r="13" spans="2:17" ht="12.75">
      <c r="B13" s="54" t="s">
        <v>236</v>
      </c>
      <c r="C13" s="39">
        <v>79</v>
      </c>
      <c r="D13" s="39">
        <v>21</v>
      </c>
      <c r="E13" s="39">
        <v>0</v>
      </c>
      <c r="F13" s="39">
        <v>0</v>
      </c>
      <c r="G13" s="39">
        <v>36</v>
      </c>
      <c r="H13" s="39">
        <v>0</v>
      </c>
      <c r="I13" s="50">
        <v>58</v>
      </c>
      <c r="J13" s="39">
        <v>47</v>
      </c>
      <c r="K13" s="50">
        <v>43</v>
      </c>
      <c r="L13" s="50">
        <v>78</v>
      </c>
      <c r="M13" s="50">
        <v>18</v>
      </c>
      <c r="N13" s="51">
        <v>34</v>
      </c>
      <c r="P13" s="27"/>
      <c r="Q13" s="27"/>
    </row>
    <row r="14" spans="2:17" ht="12.75">
      <c r="B14" s="38" t="s">
        <v>54</v>
      </c>
      <c r="C14" s="39">
        <v>0</v>
      </c>
      <c r="D14" s="39">
        <v>151</v>
      </c>
      <c r="E14" s="39">
        <v>190</v>
      </c>
      <c r="F14" s="39">
        <v>365</v>
      </c>
      <c r="G14" s="39">
        <v>1086</v>
      </c>
      <c r="H14" s="39">
        <v>2079</v>
      </c>
      <c r="I14" s="50">
        <v>1870</v>
      </c>
      <c r="J14" s="39">
        <v>938</v>
      </c>
      <c r="K14" s="50">
        <v>1668</v>
      </c>
      <c r="L14" s="50">
        <v>1778</v>
      </c>
      <c r="M14" s="50">
        <v>261</v>
      </c>
      <c r="N14" s="51">
        <v>35</v>
      </c>
      <c r="P14" s="27"/>
      <c r="Q14" s="27"/>
    </row>
    <row r="15" spans="2:17" ht="12.75">
      <c r="B15" s="38" t="s">
        <v>26</v>
      </c>
      <c r="C15" s="39">
        <v>115</v>
      </c>
      <c r="D15" s="39">
        <v>43</v>
      </c>
      <c r="E15" s="39">
        <v>60</v>
      </c>
      <c r="F15" s="39">
        <v>1694</v>
      </c>
      <c r="G15" s="39">
        <v>3623</v>
      </c>
      <c r="H15" s="39">
        <v>6235</v>
      </c>
      <c r="I15" s="50">
        <v>7769</v>
      </c>
      <c r="J15" s="39">
        <v>4351</v>
      </c>
      <c r="K15" s="50">
        <v>4296</v>
      </c>
      <c r="L15" s="50">
        <v>2171</v>
      </c>
      <c r="M15" s="50">
        <v>119</v>
      </c>
      <c r="N15" s="51">
        <v>74</v>
      </c>
      <c r="P15" s="27"/>
      <c r="Q15" s="27"/>
    </row>
    <row r="16" spans="2:17" ht="12.75">
      <c r="B16" s="38" t="s">
        <v>25</v>
      </c>
      <c r="C16" s="39">
        <v>1152</v>
      </c>
      <c r="D16" s="39">
        <v>2162</v>
      </c>
      <c r="E16" s="39">
        <v>6496</v>
      </c>
      <c r="F16" s="39">
        <v>10465</v>
      </c>
      <c r="G16" s="39">
        <v>8564</v>
      </c>
      <c r="H16" s="39">
        <v>8209</v>
      </c>
      <c r="I16" s="50">
        <v>6700</v>
      </c>
      <c r="J16" s="39">
        <v>8356</v>
      </c>
      <c r="K16" s="50">
        <v>9534</v>
      </c>
      <c r="L16" s="50">
        <v>13044</v>
      </c>
      <c r="M16" s="50">
        <v>9303</v>
      </c>
      <c r="N16" s="51">
        <v>2409</v>
      </c>
      <c r="P16" s="27"/>
      <c r="Q16" s="27"/>
    </row>
    <row r="17" spans="2:17" ht="12.75">
      <c r="B17" s="38" t="s">
        <v>41</v>
      </c>
      <c r="C17" s="39">
        <v>0</v>
      </c>
      <c r="D17" s="39">
        <v>54</v>
      </c>
      <c r="E17" s="39">
        <v>9</v>
      </c>
      <c r="F17" s="39">
        <v>235</v>
      </c>
      <c r="G17" s="39">
        <v>60</v>
      </c>
      <c r="H17" s="39">
        <v>0</v>
      </c>
      <c r="I17" s="50">
        <v>31</v>
      </c>
      <c r="J17" s="39">
        <v>31</v>
      </c>
      <c r="K17" s="50">
        <v>167</v>
      </c>
      <c r="L17" s="50">
        <v>1061</v>
      </c>
      <c r="M17" s="50">
        <v>10</v>
      </c>
      <c r="N17" s="51">
        <v>0</v>
      </c>
      <c r="P17" s="27"/>
      <c r="Q17" s="27"/>
    </row>
    <row r="18" spans="2:17" ht="12.75">
      <c r="B18" s="38" t="s">
        <v>27</v>
      </c>
      <c r="C18" s="39">
        <v>6421</v>
      </c>
      <c r="D18" s="39">
        <v>6254</v>
      </c>
      <c r="E18" s="39">
        <v>7038</v>
      </c>
      <c r="F18" s="39">
        <v>10374</v>
      </c>
      <c r="G18" s="39">
        <v>9083</v>
      </c>
      <c r="H18" s="39">
        <v>8584</v>
      </c>
      <c r="I18" s="50">
        <v>10127</v>
      </c>
      <c r="J18" s="39">
        <v>7472</v>
      </c>
      <c r="K18" s="50">
        <v>9382</v>
      </c>
      <c r="L18" s="50">
        <v>10417</v>
      </c>
      <c r="M18" s="50">
        <v>7534</v>
      </c>
      <c r="N18" s="51">
        <v>8263</v>
      </c>
      <c r="P18" s="27"/>
      <c r="Q18" s="27"/>
    </row>
    <row r="19" spans="2:17" ht="12.75">
      <c r="B19" s="38" t="s">
        <v>30</v>
      </c>
      <c r="C19" s="39">
        <v>205</v>
      </c>
      <c r="D19" s="39">
        <v>118</v>
      </c>
      <c r="E19" s="39">
        <v>185</v>
      </c>
      <c r="F19" s="39">
        <v>252</v>
      </c>
      <c r="G19" s="39">
        <v>168</v>
      </c>
      <c r="H19" s="39">
        <v>240</v>
      </c>
      <c r="I19" s="50">
        <v>288</v>
      </c>
      <c r="J19" s="39">
        <v>661</v>
      </c>
      <c r="K19" s="50">
        <v>92</v>
      </c>
      <c r="L19" s="50">
        <v>299</v>
      </c>
      <c r="M19" s="50">
        <v>391</v>
      </c>
      <c r="N19" s="51">
        <v>153</v>
      </c>
      <c r="P19" s="27"/>
      <c r="Q19" s="27"/>
    </row>
    <row r="20" spans="2:17" ht="12.75">
      <c r="B20" s="38" t="s">
        <v>24</v>
      </c>
      <c r="C20" s="39">
        <v>656</v>
      </c>
      <c r="D20" s="39">
        <v>753</v>
      </c>
      <c r="E20" s="39">
        <v>1602</v>
      </c>
      <c r="F20" s="39">
        <v>3322</v>
      </c>
      <c r="G20" s="39">
        <v>3146</v>
      </c>
      <c r="H20" s="39">
        <v>1660</v>
      </c>
      <c r="I20" s="50">
        <v>3651</v>
      </c>
      <c r="J20" s="39">
        <v>4446</v>
      </c>
      <c r="K20" s="50">
        <v>2874</v>
      </c>
      <c r="L20" s="50">
        <v>3769</v>
      </c>
      <c r="M20" s="50">
        <v>1312</v>
      </c>
      <c r="N20" s="51">
        <v>1969</v>
      </c>
      <c r="P20" s="27"/>
      <c r="Q20" s="27"/>
    </row>
    <row r="21" spans="2:17" ht="12.75">
      <c r="B21" s="38" t="s">
        <v>29</v>
      </c>
      <c r="C21" s="39">
        <v>36</v>
      </c>
      <c r="D21" s="39">
        <v>57</v>
      </c>
      <c r="E21" s="39">
        <v>93</v>
      </c>
      <c r="F21" s="39">
        <v>416</v>
      </c>
      <c r="G21" s="39">
        <v>213</v>
      </c>
      <c r="H21" s="39">
        <v>500</v>
      </c>
      <c r="I21" s="50">
        <v>301</v>
      </c>
      <c r="J21" s="39">
        <v>365</v>
      </c>
      <c r="K21" s="50">
        <v>427</v>
      </c>
      <c r="L21" s="50">
        <v>227</v>
      </c>
      <c r="M21" s="50">
        <v>55</v>
      </c>
      <c r="N21" s="51">
        <v>178</v>
      </c>
      <c r="P21" s="27"/>
      <c r="Q21" s="27"/>
    </row>
    <row r="22" spans="2:17" ht="12.75">
      <c r="B22" s="38" t="s">
        <v>31</v>
      </c>
      <c r="C22" s="39">
        <v>1000</v>
      </c>
      <c r="D22" s="39">
        <v>912</v>
      </c>
      <c r="E22" s="39">
        <v>1575</v>
      </c>
      <c r="F22" s="39">
        <v>912</v>
      </c>
      <c r="G22" s="39">
        <v>1661</v>
      </c>
      <c r="H22" s="39">
        <v>800</v>
      </c>
      <c r="I22" s="50">
        <v>876</v>
      </c>
      <c r="J22" s="39">
        <v>1998</v>
      </c>
      <c r="K22" s="50">
        <v>1152</v>
      </c>
      <c r="L22" s="50">
        <v>1440</v>
      </c>
      <c r="M22" s="50">
        <v>1215</v>
      </c>
      <c r="N22" s="51">
        <v>911</v>
      </c>
      <c r="P22" s="27"/>
      <c r="Q22" s="27"/>
    </row>
    <row r="23" spans="2:17" ht="12.75">
      <c r="B23" s="38" t="s">
        <v>43</v>
      </c>
      <c r="C23" s="39">
        <v>71</v>
      </c>
      <c r="D23" s="39">
        <v>181</v>
      </c>
      <c r="E23" s="39">
        <v>195</v>
      </c>
      <c r="F23" s="39">
        <v>464</v>
      </c>
      <c r="G23" s="39">
        <v>593</v>
      </c>
      <c r="H23" s="41">
        <v>470</v>
      </c>
      <c r="I23" s="50">
        <v>180</v>
      </c>
      <c r="J23" s="39">
        <v>833</v>
      </c>
      <c r="K23" s="50">
        <v>423</v>
      </c>
      <c r="L23" s="50">
        <v>885</v>
      </c>
      <c r="M23" s="50">
        <v>396</v>
      </c>
      <c r="N23" s="51">
        <v>261</v>
      </c>
      <c r="P23" s="27"/>
      <c r="Q23" s="27"/>
    </row>
    <row r="24" spans="2:17" ht="12.75">
      <c r="B24" s="38" t="s">
        <v>45</v>
      </c>
      <c r="C24" s="39">
        <v>177</v>
      </c>
      <c r="D24" s="39">
        <v>289</v>
      </c>
      <c r="E24" s="39">
        <v>397</v>
      </c>
      <c r="F24" s="39">
        <v>1141</v>
      </c>
      <c r="G24" s="39">
        <v>1266</v>
      </c>
      <c r="H24" s="39">
        <v>817</v>
      </c>
      <c r="I24" s="50">
        <v>1375</v>
      </c>
      <c r="J24" s="39">
        <v>979</v>
      </c>
      <c r="K24" s="50">
        <v>1279</v>
      </c>
      <c r="L24" s="50">
        <v>2027</v>
      </c>
      <c r="M24" s="50">
        <v>847</v>
      </c>
      <c r="N24" s="51">
        <v>828</v>
      </c>
      <c r="P24" s="27"/>
      <c r="Q24" s="27"/>
    </row>
    <row r="25" spans="2:17" ht="12.75">
      <c r="B25" s="38" t="s">
        <v>32</v>
      </c>
      <c r="C25" s="39">
        <v>0</v>
      </c>
      <c r="D25" s="39">
        <v>0</v>
      </c>
      <c r="E25" s="39">
        <v>20</v>
      </c>
      <c r="F25" s="39">
        <v>280</v>
      </c>
      <c r="G25" s="39">
        <v>0</v>
      </c>
      <c r="H25" s="41">
        <v>156</v>
      </c>
      <c r="I25" s="50">
        <v>178</v>
      </c>
      <c r="J25" s="39">
        <v>104</v>
      </c>
      <c r="K25" s="50">
        <v>0</v>
      </c>
      <c r="L25" s="50">
        <v>0</v>
      </c>
      <c r="M25" s="50">
        <v>10</v>
      </c>
      <c r="N25" s="51">
        <v>149</v>
      </c>
      <c r="P25" s="27"/>
      <c r="Q25" s="27"/>
    </row>
    <row r="26" spans="2:17" ht="12.75">
      <c r="B26" s="38" t="s">
        <v>47</v>
      </c>
      <c r="C26" s="39">
        <v>197</v>
      </c>
      <c r="D26" s="39">
        <v>225</v>
      </c>
      <c r="E26" s="39">
        <v>326</v>
      </c>
      <c r="F26" s="39">
        <v>430</v>
      </c>
      <c r="G26" s="39">
        <v>550</v>
      </c>
      <c r="H26" s="39">
        <v>1256</v>
      </c>
      <c r="I26" s="50">
        <v>2039</v>
      </c>
      <c r="J26" s="39">
        <v>1594</v>
      </c>
      <c r="K26" s="50">
        <v>1731</v>
      </c>
      <c r="L26" s="50">
        <v>1151</v>
      </c>
      <c r="M26" s="50">
        <v>394</v>
      </c>
      <c r="N26" s="51">
        <v>311</v>
      </c>
      <c r="P26" s="27"/>
      <c r="Q26" s="27"/>
    </row>
    <row r="27" spans="2:17" ht="12.75">
      <c r="B27" s="38" t="s">
        <v>87</v>
      </c>
      <c r="C27" s="39">
        <v>99</v>
      </c>
      <c r="D27" s="39">
        <v>109</v>
      </c>
      <c r="E27" s="39">
        <v>168</v>
      </c>
      <c r="F27" s="39">
        <v>131</v>
      </c>
      <c r="G27" s="39">
        <v>177</v>
      </c>
      <c r="H27" s="39">
        <v>413</v>
      </c>
      <c r="I27" s="50">
        <v>804</v>
      </c>
      <c r="J27" s="39">
        <v>1117</v>
      </c>
      <c r="K27" s="50">
        <v>613</v>
      </c>
      <c r="L27" s="50">
        <v>133</v>
      </c>
      <c r="M27" s="50">
        <v>137</v>
      </c>
      <c r="N27" s="51">
        <v>180</v>
      </c>
      <c r="P27" s="27"/>
      <c r="Q27" s="27"/>
    </row>
    <row r="28" spans="2:17" ht="12.75">
      <c r="B28" s="38" t="s">
        <v>33</v>
      </c>
      <c r="C28" s="39">
        <v>89</v>
      </c>
      <c r="D28" s="67">
        <v>98</v>
      </c>
      <c r="E28" s="67">
        <v>620</v>
      </c>
      <c r="F28" s="67">
        <v>2227</v>
      </c>
      <c r="G28" s="67">
        <v>2682</v>
      </c>
      <c r="H28" s="39">
        <v>2098</v>
      </c>
      <c r="I28" s="85">
        <v>3474</v>
      </c>
      <c r="J28" s="67">
        <v>2740</v>
      </c>
      <c r="K28" s="85">
        <v>3008</v>
      </c>
      <c r="L28" s="85">
        <v>3604</v>
      </c>
      <c r="M28" s="85">
        <v>1089</v>
      </c>
      <c r="N28" s="86">
        <v>482</v>
      </c>
      <c r="P28" s="27"/>
      <c r="Q28" s="27"/>
    </row>
    <row r="29" spans="2:17" ht="12.75">
      <c r="B29" s="38" t="s">
        <v>22</v>
      </c>
      <c r="C29" s="39">
        <v>236</v>
      </c>
      <c r="D29" s="39">
        <v>610</v>
      </c>
      <c r="E29" s="39">
        <v>531</v>
      </c>
      <c r="F29" s="39">
        <v>1759</v>
      </c>
      <c r="G29" s="39">
        <v>2083</v>
      </c>
      <c r="H29" s="39">
        <v>2367</v>
      </c>
      <c r="I29" s="50">
        <v>3466</v>
      </c>
      <c r="J29" s="39">
        <v>3631</v>
      </c>
      <c r="K29" s="50">
        <v>3484</v>
      </c>
      <c r="L29" s="50">
        <v>3596</v>
      </c>
      <c r="M29" s="50">
        <v>1391</v>
      </c>
      <c r="N29" s="51">
        <v>504</v>
      </c>
      <c r="P29" s="27"/>
      <c r="Q29" s="27"/>
    </row>
    <row r="30" spans="2:17" ht="12.75">
      <c r="B30" s="38" t="s">
        <v>49</v>
      </c>
      <c r="C30" s="39">
        <v>1055</v>
      </c>
      <c r="D30" s="39">
        <v>1127</v>
      </c>
      <c r="E30" s="39">
        <v>1239</v>
      </c>
      <c r="F30" s="39">
        <v>1944</v>
      </c>
      <c r="G30" s="39">
        <v>2268</v>
      </c>
      <c r="H30" s="39">
        <v>3485</v>
      </c>
      <c r="I30" s="50">
        <v>4614</v>
      </c>
      <c r="J30" s="39">
        <v>4949</v>
      </c>
      <c r="K30" s="50">
        <v>4260</v>
      </c>
      <c r="L30" s="50">
        <v>1774</v>
      </c>
      <c r="M30" s="50">
        <v>1318</v>
      </c>
      <c r="N30" s="51">
        <v>1025</v>
      </c>
      <c r="P30" s="27"/>
      <c r="Q30" s="27"/>
    </row>
    <row r="31" spans="2:17" ht="12.75">
      <c r="B31" s="38" t="s">
        <v>34</v>
      </c>
      <c r="C31" s="39">
        <v>66</v>
      </c>
      <c r="D31" s="39">
        <v>15</v>
      </c>
      <c r="E31" s="39">
        <v>15</v>
      </c>
      <c r="F31" s="39">
        <v>77</v>
      </c>
      <c r="G31" s="39">
        <v>79</v>
      </c>
      <c r="H31" s="39">
        <v>70</v>
      </c>
      <c r="I31" s="50">
        <v>75</v>
      </c>
      <c r="J31" s="39">
        <v>51</v>
      </c>
      <c r="K31" s="50">
        <v>44</v>
      </c>
      <c r="L31" s="50">
        <v>78</v>
      </c>
      <c r="M31" s="50">
        <v>89</v>
      </c>
      <c r="N31" s="51">
        <v>34</v>
      </c>
      <c r="P31" s="27"/>
      <c r="Q31" s="27"/>
    </row>
    <row r="32" spans="2:17" ht="12.75">
      <c r="B32" s="38" t="s">
        <v>50</v>
      </c>
      <c r="C32" s="39">
        <v>1082</v>
      </c>
      <c r="D32" s="39">
        <v>918</v>
      </c>
      <c r="E32" s="39">
        <v>991</v>
      </c>
      <c r="F32" s="39">
        <v>1883</v>
      </c>
      <c r="G32" s="39">
        <v>2100</v>
      </c>
      <c r="H32" s="39">
        <v>1825</v>
      </c>
      <c r="I32" s="50">
        <v>1798</v>
      </c>
      <c r="J32" s="39">
        <v>1897</v>
      </c>
      <c r="K32" s="50">
        <v>1899</v>
      </c>
      <c r="L32" s="50">
        <v>1864</v>
      </c>
      <c r="M32" s="50">
        <v>955</v>
      </c>
      <c r="N32" s="51">
        <v>942</v>
      </c>
      <c r="P32" s="27"/>
      <c r="Q32" s="27"/>
    </row>
    <row r="33" spans="2:17" ht="12.75">
      <c r="B33" s="38" t="s">
        <v>88</v>
      </c>
      <c r="C33" s="39">
        <v>0</v>
      </c>
      <c r="D33" s="39">
        <v>42</v>
      </c>
      <c r="E33" s="39">
        <v>33</v>
      </c>
      <c r="F33" s="39">
        <v>59</v>
      </c>
      <c r="G33" s="39">
        <v>68</v>
      </c>
      <c r="H33" s="39">
        <v>68</v>
      </c>
      <c r="I33" s="50">
        <v>58</v>
      </c>
      <c r="J33" s="39">
        <v>0</v>
      </c>
      <c r="K33" s="50">
        <v>125</v>
      </c>
      <c r="L33" s="50">
        <v>167</v>
      </c>
      <c r="M33" s="50">
        <v>13</v>
      </c>
      <c r="N33" s="51">
        <v>19</v>
      </c>
      <c r="P33" s="27"/>
      <c r="Q33" s="27"/>
    </row>
    <row r="34" spans="2:17" ht="12.75">
      <c r="B34" s="38" t="s">
        <v>89</v>
      </c>
      <c r="C34" s="39">
        <v>44</v>
      </c>
      <c r="D34" s="39">
        <v>100</v>
      </c>
      <c r="E34" s="39">
        <v>193</v>
      </c>
      <c r="F34" s="39">
        <v>121</v>
      </c>
      <c r="G34" s="39">
        <v>342</v>
      </c>
      <c r="H34" s="39">
        <v>477</v>
      </c>
      <c r="I34" s="50">
        <v>880</v>
      </c>
      <c r="J34" s="39">
        <v>830</v>
      </c>
      <c r="K34" s="50">
        <v>712</v>
      </c>
      <c r="L34" s="50">
        <v>132</v>
      </c>
      <c r="M34" s="50">
        <v>46</v>
      </c>
      <c r="N34" s="51">
        <v>44</v>
      </c>
      <c r="P34" s="27"/>
      <c r="Q34" s="27"/>
    </row>
    <row r="35" spans="2:17" ht="12.75">
      <c r="B35" s="38" t="s">
        <v>36</v>
      </c>
      <c r="C35" s="39">
        <v>215</v>
      </c>
      <c r="D35" s="39">
        <v>121</v>
      </c>
      <c r="E35" s="39">
        <v>207</v>
      </c>
      <c r="F35" s="39">
        <v>2765</v>
      </c>
      <c r="G35" s="39">
        <v>3694</v>
      </c>
      <c r="H35" s="39">
        <v>3767</v>
      </c>
      <c r="I35" s="50">
        <v>3837</v>
      </c>
      <c r="J35" s="39">
        <v>2757</v>
      </c>
      <c r="K35" s="50">
        <v>3239</v>
      </c>
      <c r="L35" s="50">
        <v>3095</v>
      </c>
      <c r="M35" s="50">
        <v>142</v>
      </c>
      <c r="N35" s="51">
        <v>78</v>
      </c>
      <c r="P35" s="27"/>
      <c r="Q35" s="27"/>
    </row>
    <row r="36" spans="2:17" ht="12.75">
      <c r="B36" s="38" t="s">
        <v>35</v>
      </c>
      <c r="C36" s="39">
        <v>403</v>
      </c>
      <c r="D36" s="39">
        <v>897</v>
      </c>
      <c r="E36" s="39">
        <v>2181</v>
      </c>
      <c r="F36" s="39">
        <v>6382</v>
      </c>
      <c r="G36" s="39">
        <v>15299</v>
      </c>
      <c r="H36" s="39">
        <v>17065</v>
      </c>
      <c r="I36" s="50">
        <v>17446</v>
      </c>
      <c r="J36" s="39">
        <v>16642</v>
      </c>
      <c r="K36" s="50">
        <v>16947</v>
      </c>
      <c r="L36" s="50">
        <v>10916</v>
      </c>
      <c r="M36" s="50">
        <v>1507</v>
      </c>
      <c r="N36" s="51">
        <v>976</v>
      </c>
      <c r="P36" s="27"/>
      <c r="Q36" s="27"/>
    </row>
    <row r="37" spans="2:17" ht="12.75">
      <c r="B37" s="38" t="s">
        <v>28</v>
      </c>
      <c r="C37" s="39">
        <v>13063</v>
      </c>
      <c r="D37" s="39">
        <v>16172</v>
      </c>
      <c r="E37" s="39">
        <v>30368</v>
      </c>
      <c r="F37" s="39">
        <v>73556</v>
      </c>
      <c r="G37" s="39">
        <v>106063</v>
      </c>
      <c r="H37" s="39">
        <v>111792</v>
      </c>
      <c r="I37" s="50">
        <v>127152</v>
      </c>
      <c r="J37" s="39">
        <v>135424</v>
      </c>
      <c r="K37" s="50">
        <v>109951</v>
      </c>
      <c r="L37" s="50">
        <v>101122</v>
      </c>
      <c r="M37" s="50">
        <v>28859</v>
      </c>
      <c r="N37" s="51">
        <v>17995</v>
      </c>
      <c r="P37" s="27"/>
      <c r="Q37" s="27"/>
    </row>
    <row r="38" spans="2:17" ht="12.75">
      <c r="B38" s="45" t="s">
        <v>90</v>
      </c>
      <c r="C38" s="55">
        <v>1334</v>
      </c>
      <c r="D38" s="55">
        <v>1516</v>
      </c>
      <c r="E38" s="55">
        <v>2183</v>
      </c>
      <c r="F38" s="55">
        <v>6738</v>
      </c>
      <c r="G38" s="55">
        <v>12082</v>
      </c>
      <c r="H38" s="55">
        <v>14435</v>
      </c>
      <c r="I38" s="47">
        <v>20369</v>
      </c>
      <c r="J38" s="55">
        <v>14994</v>
      </c>
      <c r="K38" s="47">
        <v>16325</v>
      </c>
      <c r="L38" s="47">
        <v>12039</v>
      </c>
      <c r="M38" s="47">
        <v>2573</v>
      </c>
      <c r="N38" s="48">
        <v>1122</v>
      </c>
      <c r="P38" s="27"/>
      <c r="Q38" s="27"/>
    </row>
    <row r="39" spans="2:17" ht="12.75">
      <c r="B39" s="38" t="s">
        <v>42</v>
      </c>
      <c r="C39" s="39">
        <v>0</v>
      </c>
      <c r="D39" s="39">
        <v>23</v>
      </c>
      <c r="E39" s="39">
        <v>0</v>
      </c>
      <c r="F39" s="39">
        <v>0</v>
      </c>
      <c r="G39" s="39">
        <v>0</v>
      </c>
      <c r="H39" s="39">
        <v>0</v>
      </c>
      <c r="I39" s="50">
        <v>0</v>
      </c>
      <c r="J39" s="39">
        <v>0</v>
      </c>
      <c r="K39" s="50">
        <v>0</v>
      </c>
      <c r="L39" s="50">
        <v>0</v>
      </c>
      <c r="M39" s="50">
        <v>0</v>
      </c>
      <c r="N39" s="51">
        <v>0</v>
      </c>
      <c r="P39" s="27"/>
      <c r="Q39" s="27"/>
    </row>
    <row r="40" spans="2:17" ht="12.75">
      <c r="B40" s="38" t="s">
        <v>46</v>
      </c>
      <c r="C40" s="39">
        <v>963</v>
      </c>
      <c r="D40" s="39">
        <v>1096</v>
      </c>
      <c r="E40" s="39">
        <v>1081</v>
      </c>
      <c r="F40" s="39">
        <v>3308</v>
      </c>
      <c r="G40" s="39">
        <v>8297</v>
      </c>
      <c r="H40" s="39">
        <v>9733</v>
      </c>
      <c r="I40" s="50">
        <v>11029</v>
      </c>
      <c r="J40" s="39">
        <v>7592</v>
      </c>
      <c r="K40" s="50">
        <v>7832</v>
      </c>
      <c r="L40" s="50">
        <v>3903</v>
      </c>
      <c r="M40" s="50">
        <v>1265</v>
      </c>
      <c r="N40" s="51">
        <v>640</v>
      </c>
      <c r="P40" s="27"/>
      <c r="Q40" s="27"/>
    </row>
    <row r="41" spans="2:17" ht="12.75">
      <c r="B41" s="38" t="s">
        <v>91</v>
      </c>
      <c r="C41" s="39">
        <v>370</v>
      </c>
      <c r="D41" s="39">
        <v>397</v>
      </c>
      <c r="E41" s="39">
        <v>1102</v>
      </c>
      <c r="F41" s="39">
        <v>3429</v>
      </c>
      <c r="G41" s="39">
        <v>3784</v>
      </c>
      <c r="H41" s="39">
        <v>4701</v>
      </c>
      <c r="I41" s="50">
        <v>9340</v>
      </c>
      <c r="J41" s="39">
        <v>7402</v>
      </c>
      <c r="K41" s="50">
        <v>8492</v>
      </c>
      <c r="L41" s="50">
        <v>8135</v>
      </c>
      <c r="M41" s="50">
        <v>1307</v>
      </c>
      <c r="N41" s="51">
        <v>482</v>
      </c>
      <c r="P41" s="27"/>
      <c r="Q41" s="27"/>
    </row>
    <row r="42" spans="2:17" ht="12.75">
      <c r="B42" s="45" t="s">
        <v>92</v>
      </c>
      <c r="C42" s="55">
        <v>5728</v>
      </c>
      <c r="D42" s="55">
        <v>5056</v>
      </c>
      <c r="E42" s="55">
        <v>9531</v>
      </c>
      <c r="F42" s="55">
        <v>36750</v>
      </c>
      <c r="G42" s="55">
        <v>96970</v>
      </c>
      <c r="H42" s="55">
        <v>128102</v>
      </c>
      <c r="I42" s="47">
        <v>127171</v>
      </c>
      <c r="J42" s="55">
        <v>119870</v>
      </c>
      <c r="K42" s="47">
        <v>98224</v>
      </c>
      <c r="L42" s="47">
        <v>54282</v>
      </c>
      <c r="M42" s="47">
        <v>11227</v>
      </c>
      <c r="N42" s="48">
        <v>6750</v>
      </c>
      <c r="P42" s="27"/>
      <c r="Q42" s="27"/>
    </row>
    <row r="43" spans="2:17" ht="12.75">
      <c r="B43" s="38" t="s">
        <v>51</v>
      </c>
      <c r="C43" s="39">
        <v>4838</v>
      </c>
      <c r="D43" s="39">
        <v>4084</v>
      </c>
      <c r="E43" s="39">
        <v>8134</v>
      </c>
      <c r="F43" s="39">
        <v>32430</v>
      </c>
      <c r="G43" s="39">
        <v>88426</v>
      </c>
      <c r="H43" s="39">
        <v>117960</v>
      </c>
      <c r="I43" s="50">
        <v>116582</v>
      </c>
      <c r="J43" s="39">
        <v>110725</v>
      </c>
      <c r="K43" s="50">
        <v>90866</v>
      </c>
      <c r="L43" s="50">
        <v>49030</v>
      </c>
      <c r="M43" s="50">
        <v>8728</v>
      </c>
      <c r="N43" s="51">
        <v>4956</v>
      </c>
      <c r="P43" s="27"/>
      <c r="Q43" s="27"/>
    </row>
    <row r="44" spans="2:17" ht="12.75">
      <c r="B44" s="38" t="s">
        <v>93</v>
      </c>
      <c r="C44" s="39">
        <v>30</v>
      </c>
      <c r="D44" s="39">
        <v>19</v>
      </c>
      <c r="E44" s="39">
        <v>0</v>
      </c>
      <c r="F44" s="39">
        <v>0</v>
      </c>
      <c r="G44" s="39">
        <v>0</v>
      </c>
      <c r="H44" s="39">
        <v>0</v>
      </c>
      <c r="I44" s="50">
        <v>0</v>
      </c>
      <c r="J44" s="39">
        <v>0</v>
      </c>
      <c r="K44" s="50">
        <v>0</v>
      </c>
      <c r="L44" s="50">
        <v>100</v>
      </c>
      <c r="M44" s="50">
        <v>0</v>
      </c>
      <c r="N44" s="51">
        <v>0</v>
      </c>
      <c r="P44" s="27"/>
      <c r="Q44" s="27"/>
    </row>
    <row r="45" spans="2:17" ht="12.75">
      <c r="B45" s="38" t="s">
        <v>44</v>
      </c>
      <c r="C45" s="39">
        <v>72</v>
      </c>
      <c r="D45" s="67">
        <v>95</v>
      </c>
      <c r="E45" s="67">
        <v>225</v>
      </c>
      <c r="F45" s="67">
        <v>848</v>
      </c>
      <c r="G45" s="67">
        <v>1954</v>
      </c>
      <c r="H45" s="41">
        <v>2654</v>
      </c>
      <c r="I45" s="85">
        <v>2283</v>
      </c>
      <c r="J45" s="67">
        <v>1769</v>
      </c>
      <c r="K45" s="85">
        <v>2069</v>
      </c>
      <c r="L45" s="85">
        <v>1504</v>
      </c>
      <c r="M45" s="85">
        <v>546</v>
      </c>
      <c r="N45" s="86">
        <v>111</v>
      </c>
      <c r="P45" s="27"/>
      <c r="Q45" s="27"/>
    </row>
    <row r="46" spans="2:17" ht="12.75">
      <c r="B46" s="38" t="s">
        <v>48</v>
      </c>
      <c r="C46" s="39">
        <v>579</v>
      </c>
      <c r="D46" s="39">
        <v>626</v>
      </c>
      <c r="E46" s="39">
        <v>958</v>
      </c>
      <c r="F46" s="39">
        <v>3030</v>
      </c>
      <c r="G46" s="39">
        <v>5994</v>
      </c>
      <c r="H46" s="39">
        <v>6507</v>
      </c>
      <c r="I46" s="50">
        <v>7255</v>
      </c>
      <c r="J46" s="39">
        <v>6094</v>
      </c>
      <c r="K46" s="50">
        <v>4122</v>
      </c>
      <c r="L46" s="50">
        <v>3098</v>
      </c>
      <c r="M46" s="50">
        <v>1553</v>
      </c>
      <c r="N46" s="51">
        <v>1271</v>
      </c>
      <c r="P46" s="27"/>
      <c r="Q46" s="27"/>
    </row>
    <row r="47" spans="2:17" ht="12.75">
      <c r="B47" s="38" t="s">
        <v>117</v>
      </c>
      <c r="C47" s="39">
        <v>110</v>
      </c>
      <c r="D47" s="39">
        <v>110</v>
      </c>
      <c r="E47" s="39">
        <v>158</v>
      </c>
      <c r="F47" s="39">
        <v>345</v>
      </c>
      <c r="G47" s="39">
        <v>362</v>
      </c>
      <c r="H47" s="41">
        <v>618</v>
      </c>
      <c r="I47" s="50">
        <v>865</v>
      </c>
      <c r="J47" s="39">
        <v>1023</v>
      </c>
      <c r="K47" s="50">
        <v>864</v>
      </c>
      <c r="L47" s="50">
        <v>435</v>
      </c>
      <c r="M47" s="50">
        <v>184</v>
      </c>
      <c r="N47" s="51">
        <v>133</v>
      </c>
      <c r="P47" s="27"/>
      <c r="Q47" s="27"/>
    </row>
    <row r="48" spans="2:17" ht="12.75">
      <c r="B48" s="38" t="s">
        <v>94</v>
      </c>
      <c r="C48" s="39">
        <v>98</v>
      </c>
      <c r="D48" s="39">
        <v>121</v>
      </c>
      <c r="E48" s="39">
        <v>54</v>
      </c>
      <c r="F48" s="39">
        <v>94</v>
      </c>
      <c r="G48" s="39">
        <v>232</v>
      </c>
      <c r="H48" s="41">
        <v>361</v>
      </c>
      <c r="I48" s="50">
        <v>184</v>
      </c>
      <c r="J48" s="39">
        <v>256</v>
      </c>
      <c r="K48" s="50">
        <v>301</v>
      </c>
      <c r="L48" s="50">
        <v>114</v>
      </c>
      <c r="M48" s="50">
        <v>214</v>
      </c>
      <c r="N48" s="51">
        <v>277</v>
      </c>
      <c r="P48" s="27"/>
      <c r="Q48" s="27"/>
    </row>
    <row r="49" spans="2:17" ht="12.75">
      <c r="B49" s="38"/>
      <c r="C49" s="39"/>
      <c r="D49" s="39"/>
      <c r="E49" s="39"/>
      <c r="F49" s="39"/>
      <c r="G49" s="39"/>
      <c r="H49" s="39"/>
      <c r="I49" s="50"/>
      <c r="J49" s="39"/>
      <c r="K49" s="50"/>
      <c r="L49" s="50"/>
      <c r="M49" s="50"/>
      <c r="N49" s="51"/>
      <c r="P49" s="27"/>
      <c r="Q49" s="27"/>
    </row>
    <row r="50" spans="2:17" ht="12.75">
      <c r="B50" s="45" t="s">
        <v>56</v>
      </c>
      <c r="C50" s="55">
        <v>701</v>
      </c>
      <c r="D50" s="55">
        <v>451</v>
      </c>
      <c r="E50" s="55">
        <v>447</v>
      </c>
      <c r="F50" s="55">
        <v>758</v>
      </c>
      <c r="G50" s="55">
        <v>895</v>
      </c>
      <c r="H50" s="55">
        <v>1319</v>
      </c>
      <c r="I50" s="47">
        <v>1834</v>
      </c>
      <c r="J50" s="55">
        <v>1493</v>
      </c>
      <c r="K50" s="47">
        <v>1015</v>
      </c>
      <c r="L50" s="47">
        <v>1056</v>
      </c>
      <c r="M50" s="47">
        <v>420</v>
      </c>
      <c r="N50" s="48">
        <v>570</v>
      </c>
      <c r="P50" s="27"/>
      <c r="Q50" s="27"/>
    </row>
    <row r="51" spans="2:17" ht="12.75">
      <c r="B51" s="38" t="s">
        <v>59</v>
      </c>
      <c r="C51" s="39">
        <v>240</v>
      </c>
      <c r="D51" s="67">
        <v>181</v>
      </c>
      <c r="E51" s="67">
        <v>123</v>
      </c>
      <c r="F51" s="67">
        <v>135</v>
      </c>
      <c r="G51" s="67">
        <v>320</v>
      </c>
      <c r="H51" s="39">
        <v>517</v>
      </c>
      <c r="I51" s="85">
        <v>1014</v>
      </c>
      <c r="J51" s="67">
        <v>582</v>
      </c>
      <c r="K51" s="85">
        <v>505</v>
      </c>
      <c r="L51" s="85">
        <v>306</v>
      </c>
      <c r="M51" s="85">
        <v>100</v>
      </c>
      <c r="N51" s="86">
        <v>210</v>
      </c>
      <c r="P51" s="27"/>
      <c r="Q51" s="27"/>
    </row>
    <row r="52" spans="2:17" ht="12.75">
      <c r="B52" s="68" t="s">
        <v>95</v>
      </c>
      <c r="C52" s="39">
        <v>21</v>
      </c>
      <c r="D52" s="39">
        <v>11</v>
      </c>
      <c r="E52" s="39">
        <v>11</v>
      </c>
      <c r="F52" s="39">
        <v>51</v>
      </c>
      <c r="G52" s="39">
        <v>0</v>
      </c>
      <c r="H52" s="39">
        <v>0</v>
      </c>
      <c r="I52" s="50">
        <v>0</v>
      </c>
      <c r="J52" s="39">
        <v>41</v>
      </c>
      <c r="K52" s="50">
        <v>23</v>
      </c>
      <c r="L52" s="50">
        <v>0</v>
      </c>
      <c r="M52" s="50">
        <v>30</v>
      </c>
      <c r="N52" s="51">
        <v>0</v>
      </c>
      <c r="P52" s="27"/>
      <c r="Q52" s="27"/>
    </row>
    <row r="53" spans="2:17" ht="12.75">
      <c r="B53" s="38" t="s">
        <v>57</v>
      </c>
      <c r="C53" s="39">
        <v>379</v>
      </c>
      <c r="D53" s="39">
        <v>239</v>
      </c>
      <c r="E53" s="39">
        <v>247</v>
      </c>
      <c r="F53" s="39">
        <v>408</v>
      </c>
      <c r="G53" s="39">
        <v>500</v>
      </c>
      <c r="H53" s="39">
        <v>713</v>
      </c>
      <c r="I53" s="50">
        <v>736</v>
      </c>
      <c r="J53" s="39">
        <v>759</v>
      </c>
      <c r="K53" s="50">
        <v>425</v>
      </c>
      <c r="L53" s="50">
        <v>750</v>
      </c>
      <c r="M53" s="50">
        <v>275</v>
      </c>
      <c r="N53" s="51">
        <v>214</v>
      </c>
      <c r="P53" s="27"/>
      <c r="Q53" s="27"/>
    </row>
    <row r="54" spans="2:17" ht="12.75">
      <c r="B54" s="38" t="s">
        <v>94</v>
      </c>
      <c r="C54" s="39">
        <v>60</v>
      </c>
      <c r="D54" s="39">
        <v>19</v>
      </c>
      <c r="E54" s="39">
        <v>65</v>
      </c>
      <c r="F54" s="39">
        <v>163</v>
      </c>
      <c r="G54" s="39">
        <v>73</v>
      </c>
      <c r="H54" s="39">
        <v>88</v>
      </c>
      <c r="I54" s="50">
        <v>83</v>
      </c>
      <c r="J54" s="39">
        <v>111</v>
      </c>
      <c r="K54" s="50">
        <v>60</v>
      </c>
      <c r="L54" s="50">
        <v>0</v>
      </c>
      <c r="M54" s="50">
        <v>13</v>
      </c>
      <c r="N54" s="51">
        <v>144</v>
      </c>
      <c r="P54" s="27"/>
      <c r="Q54" s="27"/>
    </row>
    <row r="55" spans="2:17" ht="12.75">
      <c r="B55" s="45"/>
      <c r="C55" s="46"/>
      <c r="D55" s="39"/>
      <c r="E55" s="39"/>
      <c r="F55" s="39"/>
      <c r="G55" s="39"/>
      <c r="H55" s="46"/>
      <c r="I55" s="50"/>
      <c r="J55" s="39"/>
      <c r="K55" s="50"/>
      <c r="L55" s="50"/>
      <c r="M55" s="50"/>
      <c r="N55" s="51"/>
      <c r="P55" s="28"/>
      <c r="Q55" s="27"/>
    </row>
    <row r="56" spans="2:17" ht="12.75">
      <c r="B56" s="45" t="s">
        <v>60</v>
      </c>
      <c r="C56" s="55">
        <v>1017</v>
      </c>
      <c r="D56" s="46">
        <v>988</v>
      </c>
      <c r="E56" s="46">
        <v>1300</v>
      </c>
      <c r="F56" s="46">
        <v>1549</v>
      </c>
      <c r="G56" s="46">
        <v>2521</v>
      </c>
      <c r="H56" s="55">
        <v>3479</v>
      </c>
      <c r="I56" s="47">
        <v>2815</v>
      </c>
      <c r="J56" s="46">
        <v>2067</v>
      </c>
      <c r="K56" s="47">
        <v>1339</v>
      </c>
      <c r="L56" s="47">
        <v>1132</v>
      </c>
      <c r="M56" s="47">
        <v>688</v>
      </c>
      <c r="N56" s="48">
        <v>956</v>
      </c>
      <c r="P56" s="27"/>
      <c r="Q56" s="27"/>
    </row>
    <row r="57" spans="2:17" ht="12.75">
      <c r="B57" s="45" t="s">
        <v>96</v>
      </c>
      <c r="C57" s="55">
        <v>1017</v>
      </c>
      <c r="D57" s="46">
        <v>973</v>
      </c>
      <c r="E57" s="55">
        <v>1159</v>
      </c>
      <c r="F57" s="55">
        <v>1477</v>
      </c>
      <c r="G57" s="55">
        <v>2478</v>
      </c>
      <c r="H57" s="55">
        <v>3417</v>
      </c>
      <c r="I57" s="47">
        <v>2748</v>
      </c>
      <c r="J57" s="55">
        <v>2004</v>
      </c>
      <c r="K57" s="47">
        <v>1292</v>
      </c>
      <c r="L57" s="47">
        <v>1132</v>
      </c>
      <c r="M57" s="47">
        <v>571</v>
      </c>
      <c r="N57" s="48">
        <v>895</v>
      </c>
      <c r="P57" s="27"/>
      <c r="Q57" s="27"/>
    </row>
    <row r="58" spans="2:17" ht="12.75">
      <c r="B58" s="38" t="s">
        <v>97</v>
      </c>
      <c r="C58" s="39">
        <v>855</v>
      </c>
      <c r="D58" s="39">
        <v>774</v>
      </c>
      <c r="E58" s="39">
        <v>945</v>
      </c>
      <c r="F58" s="39">
        <v>1104</v>
      </c>
      <c r="G58" s="39">
        <v>2009</v>
      </c>
      <c r="H58" s="39">
        <v>2866</v>
      </c>
      <c r="I58" s="50">
        <v>2386</v>
      </c>
      <c r="J58" s="39">
        <v>1740</v>
      </c>
      <c r="K58" s="50">
        <v>1073</v>
      </c>
      <c r="L58" s="50">
        <v>930</v>
      </c>
      <c r="M58" s="50">
        <v>391</v>
      </c>
      <c r="N58" s="51">
        <v>770</v>
      </c>
      <c r="P58" s="27"/>
      <c r="Q58" s="27"/>
    </row>
    <row r="59" spans="2:17" ht="12.75">
      <c r="B59" s="38" t="s">
        <v>98</v>
      </c>
      <c r="C59" s="39">
        <v>162</v>
      </c>
      <c r="D59" s="39">
        <v>199</v>
      </c>
      <c r="E59" s="39">
        <v>213</v>
      </c>
      <c r="F59" s="39">
        <v>372</v>
      </c>
      <c r="G59" s="39">
        <v>426</v>
      </c>
      <c r="H59" s="39">
        <v>551</v>
      </c>
      <c r="I59" s="50">
        <v>361</v>
      </c>
      <c r="J59" s="39">
        <v>264</v>
      </c>
      <c r="K59" s="50">
        <v>218</v>
      </c>
      <c r="L59" s="50">
        <v>202</v>
      </c>
      <c r="M59" s="50">
        <v>180</v>
      </c>
      <c r="N59" s="51">
        <v>125</v>
      </c>
      <c r="P59" s="27"/>
      <c r="Q59" s="27"/>
    </row>
    <row r="60" spans="2:17" ht="12.75">
      <c r="B60" s="38" t="s">
        <v>99</v>
      </c>
      <c r="C60" s="39">
        <v>0</v>
      </c>
      <c r="D60" s="39">
        <v>0</v>
      </c>
      <c r="E60" s="39">
        <v>0</v>
      </c>
      <c r="F60" s="39">
        <v>0</v>
      </c>
      <c r="G60" s="39">
        <v>42</v>
      </c>
      <c r="H60" s="39">
        <v>0</v>
      </c>
      <c r="I60" s="50">
        <v>0</v>
      </c>
      <c r="J60" s="39">
        <v>0</v>
      </c>
      <c r="K60" s="50">
        <v>0</v>
      </c>
      <c r="L60" s="50">
        <v>0</v>
      </c>
      <c r="M60" s="50">
        <v>0</v>
      </c>
      <c r="N60" s="51">
        <v>0</v>
      </c>
      <c r="P60" s="27"/>
      <c r="Q60" s="27"/>
    </row>
    <row r="61" spans="2:17" ht="12.75">
      <c r="B61" s="45"/>
      <c r="C61" s="46"/>
      <c r="D61" s="39"/>
      <c r="E61" s="39"/>
      <c r="F61" s="39"/>
      <c r="G61" s="39"/>
      <c r="H61" s="46"/>
      <c r="I61" s="50"/>
      <c r="J61" s="39"/>
      <c r="K61" s="50"/>
      <c r="L61" s="50"/>
      <c r="M61" s="50"/>
      <c r="N61" s="51"/>
      <c r="P61" s="28"/>
      <c r="Q61" s="27"/>
    </row>
    <row r="62" spans="2:17" ht="12.75">
      <c r="B62" s="45" t="s">
        <v>100</v>
      </c>
      <c r="C62" s="39"/>
      <c r="D62" s="39"/>
      <c r="E62" s="39"/>
      <c r="F62" s="39"/>
      <c r="G62" s="39"/>
      <c r="H62" s="39"/>
      <c r="I62" s="50"/>
      <c r="J62" s="39"/>
      <c r="K62" s="50"/>
      <c r="L62" s="50"/>
      <c r="M62" s="50"/>
      <c r="N62" s="51"/>
      <c r="P62" s="27"/>
      <c r="Q62" s="27"/>
    </row>
    <row r="63" spans="2:17" ht="12.75">
      <c r="B63" s="45" t="s">
        <v>101</v>
      </c>
      <c r="C63" s="55">
        <v>0</v>
      </c>
      <c r="D63" s="55">
        <v>14</v>
      </c>
      <c r="E63" s="55">
        <v>140</v>
      </c>
      <c r="F63" s="55">
        <v>72</v>
      </c>
      <c r="G63" s="55">
        <v>42</v>
      </c>
      <c r="H63" s="55">
        <v>61</v>
      </c>
      <c r="I63" s="47">
        <v>67</v>
      </c>
      <c r="J63" s="55">
        <v>62</v>
      </c>
      <c r="K63" s="47">
        <v>46</v>
      </c>
      <c r="L63" s="47">
        <v>0</v>
      </c>
      <c r="M63" s="47">
        <v>117</v>
      </c>
      <c r="N63" s="48">
        <v>61</v>
      </c>
      <c r="P63" s="27"/>
      <c r="Q63" s="27"/>
    </row>
    <row r="64" spans="2:17" ht="12.75">
      <c r="B64" s="38"/>
      <c r="C64" s="39"/>
      <c r="D64" s="39"/>
      <c r="E64" s="39"/>
      <c r="F64" s="39"/>
      <c r="G64" s="39"/>
      <c r="H64" s="39"/>
      <c r="I64" s="50"/>
      <c r="J64" s="39"/>
      <c r="K64" s="50"/>
      <c r="L64" s="50"/>
      <c r="M64" s="50"/>
      <c r="N64" s="51"/>
      <c r="P64" s="27"/>
      <c r="Q64" s="27"/>
    </row>
    <row r="65" spans="2:17" ht="12.75">
      <c r="B65" s="45" t="s">
        <v>63</v>
      </c>
      <c r="C65" s="46">
        <v>4018</v>
      </c>
      <c r="D65" s="55">
        <v>4055</v>
      </c>
      <c r="E65" s="55">
        <v>6395</v>
      </c>
      <c r="F65" s="55">
        <v>9608</v>
      </c>
      <c r="G65" s="55">
        <v>10918</v>
      </c>
      <c r="H65" s="55">
        <v>14884</v>
      </c>
      <c r="I65" s="47">
        <v>24297</v>
      </c>
      <c r="J65" s="55">
        <v>27176</v>
      </c>
      <c r="K65" s="47">
        <v>17864</v>
      </c>
      <c r="L65" s="47">
        <v>14278</v>
      </c>
      <c r="M65" s="47">
        <v>7171</v>
      </c>
      <c r="N65" s="48">
        <v>7766</v>
      </c>
      <c r="P65" s="28"/>
      <c r="Q65" s="27"/>
    </row>
    <row r="66" spans="2:17" ht="12.75">
      <c r="B66" s="45" t="s">
        <v>64</v>
      </c>
      <c r="C66" s="46">
        <v>1027</v>
      </c>
      <c r="D66" s="55">
        <v>1153</v>
      </c>
      <c r="E66" s="55">
        <v>1414</v>
      </c>
      <c r="F66" s="55">
        <v>2251</v>
      </c>
      <c r="G66" s="55">
        <v>2413</v>
      </c>
      <c r="H66" s="55">
        <v>2943</v>
      </c>
      <c r="I66" s="47">
        <v>4467</v>
      </c>
      <c r="J66" s="55">
        <v>2715</v>
      </c>
      <c r="K66" s="47">
        <v>2500</v>
      </c>
      <c r="L66" s="47">
        <v>2024</v>
      </c>
      <c r="M66" s="47">
        <v>765</v>
      </c>
      <c r="N66" s="48">
        <v>2382</v>
      </c>
      <c r="P66" s="28"/>
      <c r="Q66" s="27"/>
    </row>
    <row r="67" spans="2:17" ht="12.75">
      <c r="B67" s="38" t="s">
        <v>102</v>
      </c>
      <c r="C67" s="39">
        <v>58</v>
      </c>
      <c r="D67" s="39">
        <v>92</v>
      </c>
      <c r="E67" s="39">
        <v>102</v>
      </c>
      <c r="F67" s="39">
        <v>157</v>
      </c>
      <c r="G67" s="39">
        <v>111</v>
      </c>
      <c r="H67" s="39">
        <v>308</v>
      </c>
      <c r="I67" s="50">
        <v>237</v>
      </c>
      <c r="J67" s="39">
        <v>210</v>
      </c>
      <c r="K67" s="50">
        <v>87</v>
      </c>
      <c r="L67" s="50">
        <v>39</v>
      </c>
      <c r="M67" s="50">
        <v>14</v>
      </c>
      <c r="N67" s="51">
        <v>35</v>
      </c>
      <c r="P67" s="27"/>
      <c r="Q67" s="27"/>
    </row>
    <row r="68" spans="2:17" ht="12.75">
      <c r="B68" s="38" t="s">
        <v>103</v>
      </c>
      <c r="C68" s="39">
        <v>29</v>
      </c>
      <c r="D68" s="39">
        <v>63</v>
      </c>
      <c r="E68" s="39">
        <v>39</v>
      </c>
      <c r="F68" s="39">
        <v>93</v>
      </c>
      <c r="G68" s="39">
        <v>135</v>
      </c>
      <c r="H68" s="39">
        <v>151</v>
      </c>
      <c r="I68" s="50">
        <v>492</v>
      </c>
      <c r="J68" s="39">
        <v>341</v>
      </c>
      <c r="K68" s="50">
        <v>76</v>
      </c>
      <c r="L68" s="50">
        <v>188</v>
      </c>
      <c r="M68" s="50">
        <v>0</v>
      </c>
      <c r="N68" s="51">
        <v>205</v>
      </c>
      <c r="P68" s="27"/>
      <c r="Q68" s="27"/>
    </row>
    <row r="69" spans="2:17" ht="12.75">
      <c r="B69" s="38" t="s">
        <v>104</v>
      </c>
      <c r="C69" s="39">
        <v>608</v>
      </c>
      <c r="D69" s="39">
        <v>747</v>
      </c>
      <c r="E69" s="39">
        <v>992</v>
      </c>
      <c r="F69" s="39">
        <v>1464</v>
      </c>
      <c r="G69" s="39">
        <v>1784</v>
      </c>
      <c r="H69" s="39">
        <v>1908</v>
      </c>
      <c r="I69" s="50">
        <v>2721</v>
      </c>
      <c r="J69" s="39">
        <v>1366</v>
      </c>
      <c r="K69" s="50">
        <v>1563</v>
      </c>
      <c r="L69" s="50">
        <v>1473</v>
      </c>
      <c r="M69" s="50">
        <v>614</v>
      </c>
      <c r="N69" s="51">
        <v>1475</v>
      </c>
      <c r="P69" s="27"/>
      <c r="Q69" s="27"/>
    </row>
    <row r="70" spans="2:17" ht="12.75">
      <c r="B70" s="38" t="s">
        <v>105</v>
      </c>
      <c r="C70" s="39">
        <v>115</v>
      </c>
      <c r="D70" s="39">
        <v>76</v>
      </c>
      <c r="E70" s="39">
        <v>99</v>
      </c>
      <c r="F70" s="39">
        <v>200</v>
      </c>
      <c r="G70" s="39">
        <v>158</v>
      </c>
      <c r="H70" s="39">
        <v>276</v>
      </c>
      <c r="I70" s="50">
        <v>487</v>
      </c>
      <c r="J70" s="39">
        <v>429</v>
      </c>
      <c r="K70" s="50">
        <v>221</v>
      </c>
      <c r="L70" s="50">
        <v>134</v>
      </c>
      <c r="M70" s="50">
        <v>39</v>
      </c>
      <c r="N70" s="51">
        <v>233</v>
      </c>
      <c r="P70" s="27"/>
      <c r="Q70" s="27"/>
    </row>
    <row r="71" spans="2:17" ht="12.75">
      <c r="B71" s="38" t="s">
        <v>106</v>
      </c>
      <c r="C71" s="39">
        <v>215</v>
      </c>
      <c r="D71" s="39">
        <v>172</v>
      </c>
      <c r="E71" s="39">
        <v>180</v>
      </c>
      <c r="F71" s="39">
        <v>334</v>
      </c>
      <c r="G71" s="39">
        <v>223</v>
      </c>
      <c r="H71" s="39">
        <v>299</v>
      </c>
      <c r="I71" s="50">
        <v>528</v>
      </c>
      <c r="J71" s="39">
        <v>366</v>
      </c>
      <c r="K71" s="50">
        <v>551</v>
      </c>
      <c r="L71" s="50">
        <v>188</v>
      </c>
      <c r="M71" s="50">
        <v>96</v>
      </c>
      <c r="N71" s="51">
        <v>434</v>
      </c>
      <c r="P71" s="27"/>
      <c r="Q71" s="27"/>
    </row>
    <row r="72" spans="2:17" ht="12.75">
      <c r="B72" s="38" t="s">
        <v>39</v>
      </c>
      <c r="C72" s="39">
        <v>0</v>
      </c>
      <c r="D72" s="39">
        <v>57</v>
      </c>
      <c r="E72" s="39">
        <v>58</v>
      </c>
      <c r="F72" s="39">
        <v>56</v>
      </c>
      <c r="G72" s="39">
        <v>0</v>
      </c>
      <c r="H72" s="41">
        <v>0</v>
      </c>
      <c r="I72" s="50">
        <v>69</v>
      </c>
      <c r="J72" s="39">
        <v>0</v>
      </c>
      <c r="K72" s="50">
        <v>43</v>
      </c>
      <c r="L72" s="50">
        <v>0</v>
      </c>
      <c r="M72" s="50">
        <v>40</v>
      </c>
      <c r="N72" s="51">
        <v>0</v>
      </c>
      <c r="P72" s="27"/>
      <c r="Q72" s="27"/>
    </row>
    <row r="73" spans="2:17" ht="12.75">
      <c r="B73" s="38" t="s">
        <v>71</v>
      </c>
      <c r="C73" s="39">
        <v>151</v>
      </c>
      <c r="D73" s="39">
        <v>182</v>
      </c>
      <c r="E73" s="39">
        <v>298</v>
      </c>
      <c r="F73" s="39">
        <v>367</v>
      </c>
      <c r="G73" s="39">
        <v>333</v>
      </c>
      <c r="H73" s="39">
        <v>555</v>
      </c>
      <c r="I73" s="50">
        <v>920</v>
      </c>
      <c r="J73" s="39">
        <v>824</v>
      </c>
      <c r="K73" s="50">
        <v>430</v>
      </c>
      <c r="L73" s="50">
        <v>754</v>
      </c>
      <c r="M73" s="50">
        <v>285</v>
      </c>
      <c r="N73" s="51">
        <v>328</v>
      </c>
      <c r="P73" s="27"/>
      <c r="Q73" s="27"/>
    </row>
    <row r="74" spans="2:17" ht="12.75">
      <c r="B74" s="38" t="s">
        <v>72</v>
      </c>
      <c r="C74" s="39">
        <v>0</v>
      </c>
      <c r="D74" s="39">
        <v>0</v>
      </c>
      <c r="E74" s="39">
        <v>1069</v>
      </c>
      <c r="F74" s="39">
        <v>18</v>
      </c>
      <c r="G74" s="39">
        <v>182</v>
      </c>
      <c r="H74" s="39">
        <v>421</v>
      </c>
      <c r="I74" s="50">
        <v>1380</v>
      </c>
      <c r="J74" s="39">
        <v>1466</v>
      </c>
      <c r="K74" s="50">
        <v>1282</v>
      </c>
      <c r="L74" s="50">
        <v>256</v>
      </c>
      <c r="M74" s="50">
        <v>14</v>
      </c>
      <c r="N74" s="51">
        <v>0</v>
      </c>
      <c r="P74" s="27"/>
      <c r="Q74" s="27"/>
    </row>
    <row r="75" spans="2:17" ht="12.75">
      <c r="B75" s="38" t="s">
        <v>73</v>
      </c>
      <c r="C75" s="39">
        <v>0</v>
      </c>
      <c r="D75" s="39">
        <v>0</v>
      </c>
      <c r="E75" s="39">
        <v>0</v>
      </c>
      <c r="F75" s="39">
        <v>49</v>
      </c>
      <c r="G75" s="39">
        <v>57</v>
      </c>
      <c r="H75" s="39">
        <v>171</v>
      </c>
      <c r="I75" s="50">
        <v>332</v>
      </c>
      <c r="J75" s="39">
        <v>768</v>
      </c>
      <c r="K75" s="50">
        <v>51</v>
      </c>
      <c r="L75" s="50">
        <v>192</v>
      </c>
      <c r="M75" s="50">
        <v>0</v>
      </c>
      <c r="N75" s="51">
        <v>69</v>
      </c>
      <c r="P75" s="27"/>
      <c r="Q75" s="27"/>
    </row>
    <row r="76" spans="2:17" ht="12.75">
      <c r="B76" s="38" t="s">
        <v>74</v>
      </c>
      <c r="C76" s="39">
        <v>1653</v>
      </c>
      <c r="D76" s="39">
        <v>1566</v>
      </c>
      <c r="E76" s="39">
        <v>2229</v>
      </c>
      <c r="F76" s="39">
        <v>4357</v>
      </c>
      <c r="G76" s="39">
        <v>6020</v>
      </c>
      <c r="H76" s="39">
        <v>7296</v>
      </c>
      <c r="I76" s="50">
        <v>10311</v>
      </c>
      <c r="J76" s="39">
        <v>13201</v>
      </c>
      <c r="K76" s="50">
        <v>7383</v>
      </c>
      <c r="L76" s="50">
        <v>7769</v>
      </c>
      <c r="M76" s="50">
        <v>3713</v>
      </c>
      <c r="N76" s="51">
        <v>3319</v>
      </c>
      <c r="P76" s="27"/>
      <c r="Q76" s="27"/>
    </row>
    <row r="77" spans="2:17" ht="12.75">
      <c r="B77" s="38" t="s">
        <v>75</v>
      </c>
      <c r="C77" s="39">
        <v>892</v>
      </c>
      <c r="D77" s="39">
        <v>825</v>
      </c>
      <c r="E77" s="39">
        <v>903</v>
      </c>
      <c r="F77" s="39">
        <v>1958</v>
      </c>
      <c r="G77" s="39">
        <v>1515</v>
      </c>
      <c r="H77" s="39">
        <v>2696</v>
      </c>
      <c r="I77" s="50">
        <v>5278</v>
      </c>
      <c r="J77" s="39">
        <v>7448</v>
      </c>
      <c r="K77" s="50">
        <v>5650</v>
      </c>
      <c r="L77" s="50">
        <v>2527</v>
      </c>
      <c r="M77" s="50">
        <v>1834</v>
      </c>
      <c r="N77" s="51">
        <v>1157</v>
      </c>
      <c r="P77" s="27"/>
      <c r="Q77" s="27"/>
    </row>
    <row r="78" spans="2:17" ht="12.75">
      <c r="B78" s="38" t="s">
        <v>76</v>
      </c>
      <c r="C78" s="39">
        <v>9</v>
      </c>
      <c r="D78" s="39">
        <v>62</v>
      </c>
      <c r="E78" s="39">
        <v>0</v>
      </c>
      <c r="F78" s="39">
        <v>49</v>
      </c>
      <c r="G78" s="39">
        <v>14</v>
      </c>
      <c r="H78" s="39">
        <v>0</v>
      </c>
      <c r="I78" s="50">
        <v>85</v>
      </c>
      <c r="J78" s="39">
        <v>0</v>
      </c>
      <c r="K78" s="50">
        <v>0</v>
      </c>
      <c r="L78" s="50">
        <v>84</v>
      </c>
      <c r="M78" s="50">
        <v>48</v>
      </c>
      <c r="N78" s="51">
        <v>27</v>
      </c>
      <c r="P78" s="27"/>
      <c r="Q78" s="27"/>
    </row>
    <row r="79" spans="2:17" ht="12.75">
      <c r="B79" s="38" t="s">
        <v>107</v>
      </c>
      <c r="C79" s="39">
        <v>129</v>
      </c>
      <c r="D79" s="39">
        <v>57</v>
      </c>
      <c r="E79" s="39">
        <v>103</v>
      </c>
      <c r="F79" s="39">
        <v>122</v>
      </c>
      <c r="G79" s="39">
        <v>18</v>
      </c>
      <c r="H79" s="39">
        <v>220</v>
      </c>
      <c r="I79" s="50">
        <v>248</v>
      </c>
      <c r="J79" s="39">
        <v>80</v>
      </c>
      <c r="K79" s="50">
        <v>296</v>
      </c>
      <c r="L79" s="50">
        <v>93</v>
      </c>
      <c r="M79" s="50">
        <v>203</v>
      </c>
      <c r="N79" s="51">
        <v>259</v>
      </c>
      <c r="P79" s="27"/>
      <c r="Q79" s="27"/>
    </row>
    <row r="80" spans="2:17" ht="12.75">
      <c r="B80" s="38" t="s">
        <v>70</v>
      </c>
      <c r="C80" s="39">
        <v>34</v>
      </c>
      <c r="D80" s="39">
        <v>0</v>
      </c>
      <c r="E80" s="39">
        <v>98</v>
      </c>
      <c r="F80" s="39">
        <v>115</v>
      </c>
      <c r="G80" s="39">
        <v>0</v>
      </c>
      <c r="H80" s="39">
        <v>64</v>
      </c>
      <c r="I80" s="50">
        <v>40</v>
      </c>
      <c r="J80" s="39">
        <v>30</v>
      </c>
      <c r="K80" s="50">
        <v>76</v>
      </c>
      <c r="L80" s="50">
        <v>27</v>
      </c>
      <c r="M80" s="50">
        <v>28</v>
      </c>
      <c r="N80" s="51">
        <v>45</v>
      </c>
      <c r="P80" s="27"/>
      <c r="Q80" s="27"/>
    </row>
    <row r="81" spans="2:17" ht="12.75">
      <c r="B81" s="38" t="s">
        <v>108</v>
      </c>
      <c r="C81" s="39">
        <v>0</v>
      </c>
      <c r="D81" s="39">
        <v>0</v>
      </c>
      <c r="E81" s="39">
        <v>0</v>
      </c>
      <c r="F81" s="39">
        <v>0</v>
      </c>
      <c r="G81" s="39">
        <v>0</v>
      </c>
      <c r="H81" s="39">
        <v>77</v>
      </c>
      <c r="I81" s="50">
        <v>0</v>
      </c>
      <c r="J81" s="39">
        <v>0</v>
      </c>
      <c r="K81" s="50">
        <v>0</v>
      </c>
      <c r="L81" s="50">
        <v>0</v>
      </c>
      <c r="M81" s="50">
        <v>0</v>
      </c>
      <c r="N81" s="51">
        <v>0</v>
      </c>
      <c r="P81" s="27"/>
      <c r="Q81" s="27"/>
    </row>
    <row r="82" spans="2:17" ht="12.75">
      <c r="B82" s="69" t="s">
        <v>109</v>
      </c>
      <c r="C82" s="39">
        <v>121</v>
      </c>
      <c r="D82" s="39">
        <v>149</v>
      </c>
      <c r="E82" s="39">
        <v>218</v>
      </c>
      <c r="F82" s="39">
        <v>259</v>
      </c>
      <c r="G82" s="39">
        <v>363</v>
      </c>
      <c r="H82" s="39">
        <v>437</v>
      </c>
      <c r="I82" s="50">
        <v>1163</v>
      </c>
      <c r="J82" s="39">
        <v>641</v>
      </c>
      <c r="K82" s="50">
        <v>148</v>
      </c>
      <c r="L82" s="50">
        <v>546</v>
      </c>
      <c r="M82" s="50">
        <v>237</v>
      </c>
      <c r="N82" s="51">
        <v>173</v>
      </c>
      <c r="P82" s="27"/>
      <c r="Q82" s="27"/>
    </row>
    <row r="83" spans="2:17" ht="12.75">
      <c r="B83" s="70"/>
      <c r="C83" s="39"/>
      <c r="D83" s="39"/>
      <c r="E83" s="39"/>
      <c r="F83" s="39"/>
      <c r="G83" s="39"/>
      <c r="H83" s="39"/>
      <c r="I83" s="50"/>
      <c r="J83" s="39"/>
      <c r="K83" s="50"/>
      <c r="L83" s="50"/>
      <c r="M83" s="50"/>
      <c r="N83" s="51"/>
      <c r="P83" s="27"/>
      <c r="Q83" s="27"/>
    </row>
    <row r="84" spans="2:17" ht="12.75">
      <c r="B84" s="45" t="s">
        <v>77</v>
      </c>
      <c r="C84" s="46">
        <v>382</v>
      </c>
      <c r="D84" s="55">
        <v>324</v>
      </c>
      <c r="E84" s="55">
        <v>400</v>
      </c>
      <c r="F84" s="55">
        <v>428</v>
      </c>
      <c r="G84" s="55">
        <v>1432</v>
      </c>
      <c r="H84" s="46">
        <v>1349</v>
      </c>
      <c r="I84" s="47">
        <v>1678</v>
      </c>
      <c r="J84" s="55">
        <v>1315</v>
      </c>
      <c r="K84" s="47">
        <v>1176</v>
      </c>
      <c r="L84" s="47">
        <v>750</v>
      </c>
      <c r="M84" s="47">
        <v>412</v>
      </c>
      <c r="N84" s="48">
        <v>575</v>
      </c>
      <c r="P84" s="28"/>
      <c r="Q84" s="27"/>
    </row>
    <row r="85" spans="2:17" ht="12.75">
      <c r="B85" s="38" t="s">
        <v>78</v>
      </c>
      <c r="C85" s="39">
        <v>346</v>
      </c>
      <c r="D85" s="39">
        <v>303</v>
      </c>
      <c r="E85" s="39">
        <v>369</v>
      </c>
      <c r="F85" s="39">
        <v>402</v>
      </c>
      <c r="G85" s="39">
        <v>1380</v>
      </c>
      <c r="H85" s="39">
        <v>1349</v>
      </c>
      <c r="I85" s="50">
        <v>1638</v>
      </c>
      <c r="J85" s="39">
        <v>1254</v>
      </c>
      <c r="K85" s="50">
        <v>1141</v>
      </c>
      <c r="L85" s="50">
        <v>695</v>
      </c>
      <c r="M85" s="50">
        <v>398</v>
      </c>
      <c r="N85" s="51">
        <v>490</v>
      </c>
      <c r="P85" s="27"/>
      <c r="Q85" s="27"/>
    </row>
    <row r="86" spans="2:17" ht="12.75">
      <c r="B86" s="38" t="s">
        <v>79</v>
      </c>
      <c r="C86" s="39">
        <v>36</v>
      </c>
      <c r="D86" s="39">
        <v>21</v>
      </c>
      <c r="E86" s="39">
        <v>15</v>
      </c>
      <c r="F86" s="39">
        <v>26</v>
      </c>
      <c r="G86" s="39">
        <v>51</v>
      </c>
      <c r="H86" s="39">
        <v>0</v>
      </c>
      <c r="I86" s="50">
        <v>40</v>
      </c>
      <c r="J86" s="39">
        <v>60</v>
      </c>
      <c r="K86" s="50">
        <v>35</v>
      </c>
      <c r="L86" s="50">
        <v>55</v>
      </c>
      <c r="M86" s="50">
        <v>14</v>
      </c>
      <c r="N86" s="51">
        <v>64</v>
      </c>
      <c r="P86" s="27"/>
      <c r="Q86" s="27"/>
    </row>
    <row r="87" spans="2:17" ht="12.75">
      <c r="B87" s="38" t="s">
        <v>94</v>
      </c>
      <c r="C87" s="39">
        <v>0</v>
      </c>
      <c r="D87" s="39">
        <v>0</v>
      </c>
      <c r="E87" s="39">
        <v>15</v>
      </c>
      <c r="F87" s="39">
        <v>0</v>
      </c>
      <c r="G87" s="39">
        <v>0</v>
      </c>
      <c r="H87" s="39">
        <v>0</v>
      </c>
      <c r="I87" s="50">
        <v>0</v>
      </c>
      <c r="J87" s="39">
        <v>0</v>
      </c>
      <c r="K87" s="50">
        <v>0</v>
      </c>
      <c r="L87" s="50">
        <v>0</v>
      </c>
      <c r="M87" s="50">
        <v>0</v>
      </c>
      <c r="N87" s="51">
        <v>20</v>
      </c>
      <c r="P87" s="27"/>
      <c r="Q87" s="27"/>
    </row>
    <row r="88" spans="2:17" ht="12.75">
      <c r="B88" s="38"/>
      <c r="C88" s="39"/>
      <c r="D88" s="39"/>
      <c r="E88" s="39"/>
      <c r="F88" s="39"/>
      <c r="G88" s="39"/>
      <c r="H88" s="39"/>
      <c r="I88" s="50"/>
      <c r="J88" s="39"/>
      <c r="K88" s="50"/>
      <c r="L88" s="50"/>
      <c r="M88" s="50"/>
      <c r="N88" s="51"/>
      <c r="P88" s="27"/>
      <c r="Q88" s="27"/>
    </row>
    <row r="89" spans="2:17" ht="13.5" thickBot="1">
      <c r="B89" s="57" t="s">
        <v>80</v>
      </c>
      <c r="C89" s="58">
        <v>0</v>
      </c>
      <c r="D89" s="71">
        <v>0</v>
      </c>
      <c r="E89" s="71">
        <v>14</v>
      </c>
      <c r="F89" s="71">
        <v>15</v>
      </c>
      <c r="G89" s="71">
        <v>29</v>
      </c>
      <c r="H89" s="58">
        <v>19</v>
      </c>
      <c r="I89" s="60">
        <v>0</v>
      </c>
      <c r="J89" s="71">
        <v>0</v>
      </c>
      <c r="K89" s="60">
        <v>0</v>
      </c>
      <c r="L89" s="60">
        <v>30</v>
      </c>
      <c r="M89" s="60">
        <v>80</v>
      </c>
      <c r="N89" s="61">
        <v>9</v>
      </c>
      <c r="P89" s="27"/>
      <c r="Q89" s="27"/>
    </row>
    <row r="90" spans="16:17" ht="30" customHeight="1">
      <c r="P90" s="27"/>
      <c r="Q90" s="27"/>
    </row>
    <row r="91" spans="2:17" ht="14.25">
      <c r="B91" s="62" t="s">
        <v>81</v>
      </c>
      <c r="P91" s="27"/>
      <c r="Q91" s="27"/>
    </row>
    <row r="92" spans="2:14" ht="15.75" customHeight="1"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</row>
    <row r="93" ht="18" customHeight="1">
      <c r="B93" s="64"/>
    </row>
    <row r="94" ht="6" customHeight="1">
      <c r="B94" s="65"/>
    </row>
    <row r="95" ht="18" customHeight="1">
      <c r="B95" s="66"/>
    </row>
    <row r="97" spans="2:14" ht="12.75">
      <c r="B97" t="s">
        <v>111</v>
      </c>
      <c r="C97">
        <v>21</v>
      </c>
      <c r="D97">
        <v>11</v>
      </c>
      <c r="E97">
        <v>11</v>
      </c>
      <c r="F97">
        <v>51</v>
      </c>
      <c r="G97">
        <v>0</v>
      </c>
      <c r="H97">
        <v>0</v>
      </c>
      <c r="I97">
        <v>0</v>
      </c>
      <c r="J97">
        <v>41</v>
      </c>
      <c r="K97">
        <v>23</v>
      </c>
      <c r="L97">
        <v>0</v>
      </c>
      <c r="M97">
        <v>20</v>
      </c>
      <c r="N97">
        <v>0</v>
      </c>
    </row>
  </sheetData>
  <sheetProtection/>
  <mergeCells count="2">
    <mergeCell ref="B1:N1"/>
    <mergeCell ref="C4:N4"/>
  </mergeCells>
  <printOptions horizontalCentered="1"/>
  <pageMargins left="0.56" right="0.54" top="0.54" bottom="0.54" header="0.5118110236220472" footer="0.5118110236220472"/>
  <pageSetup horizontalDpi="300" verticalDpi="300" orientation="portrait" paperSize="9" scale="5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Q96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.28125" style="29" customWidth="1"/>
    <col min="2" max="2" width="27.421875" style="29" customWidth="1"/>
    <col min="3" max="9" width="9.140625" style="29" customWidth="1"/>
    <col min="10" max="10" width="10.7109375" style="29" customWidth="1"/>
    <col min="11" max="11" width="11.00390625" style="29" customWidth="1"/>
    <col min="12" max="12" width="10.57421875" style="29" customWidth="1"/>
    <col min="13" max="13" width="10.421875" style="29" customWidth="1"/>
    <col min="14" max="14" width="10.28125" style="29" customWidth="1"/>
    <col min="15" max="15" width="2.28125" style="29" customWidth="1"/>
    <col min="16" max="16384" width="9.140625" style="29" customWidth="1"/>
  </cols>
  <sheetData>
    <row r="1" spans="2:14" ht="45" customHeight="1" thickBot="1">
      <c r="B1" s="194" t="s">
        <v>16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</row>
    <row r="2" spans="2:10" ht="25.5" customHeight="1" thickTop="1">
      <c r="B2" s="30"/>
      <c r="C2" s="31"/>
      <c r="D2" s="31"/>
      <c r="E2" s="31"/>
      <c r="F2" s="31"/>
      <c r="G2" s="31"/>
      <c r="H2" s="31"/>
      <c r="I2" s="31"/>
      <c r="J2" s="31"/>
    </row>
    <row r="3" spans="3:7" ht="13.5" thickBot="1">
      <c r="C3" s="32"/>
      <c r="D3" s="27"/>
      <c r="E3" s="27"/>
      <c r="F3" s="27"/>
      <c r="G3" s="27"/>
    </row>
    <row r="4" spans="2:14" ht="15.75">
      <c r="B4" s="33" t="s">
        <v>17</v>
      </c>
      <c r="C4" s="195">
        <v>2013</v>
      </c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7"/>
    </row>
    <row r="5" spans="2:14" ht="15" customHeight="1">
      <c r="B5" s="34" t="s">
        <v>18</v>
      </c>
      <c r="C5" s="35" t="s">
        <v>1</v>
      </c>
      <c r="D5" s="35" t="s">
        <v>2</v>
      </c>
      <c r="E5" s="36" t="s">
        <v>3</v>
      </c>
      <c r="F5" s="35" t="s">
        <v>4</v>
      </c>
      <c r="G5" s="35" t="s">
        <v>5</v>
      </c>
      <c r="H5" s="35" t="s">
        <v>6</v>
      </c>
      <c r="I5" s="35" t="s">
        <v>7</v>
      </c>
      <c r="J5" s="35" t="s">
        <v>8</v>
      </c>
      <c r="K5" s="35" t="s">
        <v>9</v>
      </c>
      <c r="L5" s="35" t="s">
        <v>10</v>
      </c>
      <c r="M5" s="35" t="s">
        <v>11</v>
      </c>
      <c r="N5" s="37" t="s">
        <v>12</v>
      </c>
    </row>
    <row r="6" spans="2:14" ht="12.75">
      <c r="B6" s="38"/>
      <c r="C6" s="39"/>
      <c r="D6" s="39"/>
      <c r="E6" s="40"/>
      <c r="F6" s="41"/>
      <c r="G6" s="41"/>
      <c r="H6" s="41"/>
      <c r="I6" s="42"/>
      <c r="J6" s="43"/>
      <c r="K6" s="42"/>
      <c r="L6" s="42"/>
      <c r="M6" s="42"/>
      <c r="N6" s="44"/>
    </row>
    <row r="7" spans="2:17" ht="12.75">
      <c r="B7" s="45" t="s">
        <v>19</v>
      </c>
      <c r="C7" s="46">
        <v>42286</v>
      </c>
      <c r="D7" s="46">
        <v>42327</v>
      </c>
      <c r="E7" s="46">
        <v>92620</v>
      </c>
      <c r="F7" s="46">
        <v>162439</v>
      </c>
      <c r="G7" s="46">
        <v>276244</v>
      </c>
      <c r="H7" s="46">
        <v>308219</v>
      </c>
      <c r="I7" s="47">
        <v>361442</v>
      </c>
      <c r="J7" s="46">
        <v>352215</v>
      </c>
      <c r="K7" s="47">
        <v>357653</v>
      </c>
      <c r="L7" s="47">
        <v>273587</v>
      </c>
      <c r="M7" s="47">
        <v>81542</v>
      </c>
      <c r="N7" s="48">
        <v>54813</v>
      </c>
      <c r="P7" s="28"/>
      <c r="Q7" s="27"/>
    </row>
    <row r="8" spans="2:17" ht="12.75">
      <c r="B8" s="49"/>
      <c r="C8" s="46"/>
      <c r="D8" s="46"/>
      <c r="E8" s="46"/>
      <c r="F8" s="39"/>
      <c r="G8" s="39"/>
      <c r="H8" s="41"/>
      <c r="I8" s="50"/>
      <c r="J8" s="46"/>
      <c r="K8" s="50"/>
      <c r="L8" s="50"/>
      <c r="M8" s="50"/>
      <c r="N8" s="51"/>
      <c r="P8" s="28"/>
      <c r="Q8" s="27"/>
    </row>
    <row r="9" spans="2:17" ht="12.75">
      <c r="B9" s="52" t="s">
        <v>20</v>
      </c>
      <c r="C9" s="46">
        <v>37762</v>
      </c>
      <c r="D9" s="46">
        <v>37620</v>
      </c>
      <c r="E9" s="46">
        <v>82779</v>
      </c>
      <c r="F9" s="46">
        <v>152375</v>
      </c>
      <c r="G9" s="46">
        <v>263363</v>
      </c>
      <c r="H9" s="46">
        <v>294678</v>
      </c>
      <c r="I9" s="47">
        <v>337500</v>
      </c>
      <c r="J9" s="46">
        <v>324217</v>
      </c>
      <c r="K9" s="47">
        <v>338279</v>
      </c>
      <c r="L9" s="47">
        <v>259945</v>
      </c>
      <c r="M9" s="47">
        <v>73164</v>
      </c>
      <c r="N9" s="48">
        <v>45293</v>
      </c>
      <c r="P9" s="53"/>
      <c r="Q9" s="27"/>
    </row>
    <row r="10" spans="2:17" ht="12.75">
      <c r="B10" s="45" t="s">
        <v>116</v>
      </c>
      <c r="C10" s="46">
        <v>32073</v>
      </c>
      <c r="D10" s="46">
        <v>31536</v>
      </c>
      <c r="E10" s="46">
        <v>71506</v>
      </c>
      <c r="F10" s="46">
        <v>115492</v>
      </c>
      <c r="G10" s="46">
        <v>168842</v>
      </c>
      <c r="H10" s="46">
        <v>177090</v>
      </c>
      <c r="I10" s="47">
        <v>212201</v>
      </c>
      <c r="J10" s="46">
        <v>203305</v>
      </c>
      <c r="K10" s="47">
        <v>205212</v>
      </c>
      <c r="L10" s="47">
        <v>173062</v>
      </c>
      <c r="M10" s="47">
        <v>58235</v>
      </c>
      <c r="N10" s="48">
        <v>37300</v>
      </c>
      <c r="P10" s="28"/>
      <c r="Q10" s="27"/>
    </row>
    <row r="11" spans="2:17" ht="12.75">
      <c r="B11" s="54" t="s">
        <v>23</v>
      </c>
      <c r="C11" s="39">
        <v>176</v>
      </c>
      <c r="D11" s="39">
        <v>102</v>
      </c>
      <c r="E11" s="39">
        <v>1836</v>
      </c>
      <c r="F11" s="39">
        <v>2650</v>
      </c>
      <c r="G11" s="39">
        <v>2774</v>
      </c>
      <c r="H11" s="39">
        <v>3388</v>
      </c>
      <c r="I11" s="50">
        <v>4397</v>
      </c>
      <c r="J11" s="39">
        <v>3798</v>
      </c>
      <c r="K11" s="50">
        <v>3421</v>
      </c>
      <c r="L11" s="50">
        <v>3131</v>
      </c>
      <c r="M11" s="50">
        <v>1997</v>
      </c>
      <c r="N11" s="51">
        <v>1140</v>
      </c>
      <c r="P11" s="27"/>
      <c r="Q11" s="27"/>
    </row>
    <row r="12" spans="2:17" ht="12.75">
      <c r="B12" s="54" t="s">
        <v>38</v>
      </c>
      <c r="C12" s="39">
        <v>328</v>
      </c>
      <c r="D12" s="39">
        <v>503</v>
      </c>
      <c r="E12" s="39">
        <v>468</v>
      </c>
      <c r="F12" s="39">
        <v>473</v>
      </c>
      <c r="G12" s="39">
        <v>244</v>
      </c>
      <c r="H12" s="39">
        <v>301</v>
      </c>
      <c r="I12" s="50">
        <v>866</v>
      </c>
      <c r="J12" s="39">
        <v>795</v>
      </c>
      <c r="K12" s="50">
        <v>799</v>
      </c>
      <c r="L12" s="50">
        <v>486</v>
      </c>
      <c r="M12" s="50">
        <v>479</v>
      </c>
      <c r="N12" s="51">
        <v>890</v>
      </c>
      <c r="P12" s="27"/>
      <c r="Q12" s="27"/>
    </row>
    <row r="13" spans="2:17" ht="12.75">
      <c r="B13" s="38" t="s">
        <v>54</v>
      </c>
      <c r="C13" s="39">
        <v>93</v>
      </c>
      <c r="D13" s="39">
        <v>208</v>
      </c>
      <c r="E13" s="39">
        <v>168</v>
      </c>
      <c r="F13" s="39">
        <v>267</v>
      </c>
      <c r="G13" s="39">
        <v>876</v>
      </c>
      <c r="H13" s="39">
        <v>1816</v>
      </c>
      <c r="I13" s="50">
        <v>2372</v>
      </c>
      <c r="J13" s="39">
        <v>1673</v>
      </c>
      <c r="K13" s="50">
        <v>2166</v>
      </c>
      <c r="L13" s="50">
        <v>1528</v>
      </c>
      <c r="M13" s="50">
        <v>181</v>
      </c>
      <c r="N13" s="51">
        <v>139</v>
      </c>
      <c r="P13" s="27"/>
      <c r="Q13" s="27"/>
    </row>
    <row r="14" spans="2:17" ht="12.75">
      <c r="B14" s="38" t="s">
        <v>26</v>
      </c>
      <c r="C14" s="39">
        <v>86</v>
      </c>
      <c r="D14" s="39">
        <v>192</v>
      </c>
      <c r="E14" s="39">
        <v>620</v>
      </c>
      <c r="F14" s="39">
        <v>3084</v>
      </c>
      <c r="G14" s="39">
        <v>3282</v>
      </c>
      <c r="H14" s="39">
        <v>3976</v>
      </c>
      <c r="I14" s="50">
        <v>7533</v>
      </c>
      <c r="J14" s="39">
        <v>4570</v>
      </c>
      <c r="K14" s="50">
        <v>3327</v>
      </c>
      <c r="L14" s="50">
        <v>2693</v>
      </c>
      <c r="M14" s="50">
        <v>337</v>
      </c>
      <c r="N14" s="51">
        <v>311</v>
      </c>
      <c r="P14" s="27"/>
      <c r="Q14" s="27"/>
    </row>
    <row r="15" spans="2:17" ht="12.75">
      <c r="B15" s="38" t="s">
        <v>25</v>
      </c>
      <c r="C15" s="39">
        <v>2905</v>
      </c>
      <c r="D15" s="39">
        <v>3719</v>
      </c>
      <c r="E15" s="39">
        <v>11113</v>
      </c>
      <c r="F15" s="39">
        <v>10291</v>
      </c>
      <c r="G15" s="39">
        <v>10923</v>
      </c>
      <c r="H15" s="39">
        <v>9554</v>
      </c>
      <c r="I15" s="50">
        <v>7677</v>
      </c>
      <c r="J15" s="39">
        <v>8693</v>
      </c>
      <c r="K15" s="50">
        <v>9736</v>
      </c>
      <c r="L15" s="50">
        <v>14967</v>
      </c>
      <c r="M15" s="50">
        <v>7475</v>
      </c>
      <c r="N15" s="51">
        <v>1877</v>
      </c>
      <c r="P15" s="27"/>
      <c r="Q15" s="27"/>
    </row>
    <row r="16" spans="2:17" ht="12.75">
      <c r="B16" s="38" t="s">
        <v>41</v>
      </c>
      <c r="C16" s="39">
        <v>49</v>
      </c>
      <c r="D16" s="39">
        <v>0</v>
      </c>
      <c r="E16" s="39">
        <v>56</v>
      </c>
      <c r="F16" s="39">
        <v>83</v>
      </c>
      <c r="G16" s="39">
        <v>42</v>
      </c>
      <c r="H16" s="39">
        <v>48</v>
      </c>
      <c r="I16" s="50">
        <v>198</v>
      </c>
      <c r="J16" s="39">
        <v>175</v>
      </c>
      <c r="K16" s="50">
        <v>268</v>
      </c>
      <c r="L16" s="50">
        <v>1022</v>
      </c>
      <c r="M16" s="50">
        <v>135</v>
      </c>
      <c r="N16" s="51">
        <v>124</v>
      </c>
      <c r="P16" s="27"/>
      <c r="Q16" s="27"/>
    </row>
    <row r="17" spans="2:17" ht="12.75">
      <c r="B17" s="38" t="s">
        <v>27</v>
      </c>
      <c r="C17" s="39">
        <v>8030</v>
      </c>
      <c r="D17" s="39">
        <v>6540</v>
      </c>
      <c r="E17" s="39">
        <v>8056</v>
      </c>
      <c r="F17" s="39">
        <v>8456</v>
      </c>
      <c r="G17" s="39">
        <v>9311</v>
      </c>
      <c r="H17" s="39">
        <v>9206</v>
      </c>
      <c r="I17" s="50">
        <v>11205</v>
      </c>
      <c r="J17" s="39">
        <v>9129</v>
      </c>
      <c r="K17" s="50">
        <v>9427</v>
      </c>
      <c r="L17" s="50">
        <v>9601</v>
      </c>
      <c r="M17" s="50">
        <v>8411</v>
      </c>
      <c r="N17" s="51">
        <v>7577</v>
      </c>
      <c r="P17" s="27"/>
      <c r="Q17" s="27"/>
    </row>
    <row r="18" spans="2:17" ht="12.75">
      <c r="B18" s="38" t="s">
        <v>30</v>
      </c>
      <c r="C18" s="39">
        <v>170</v>
      </c>
      <c r="D18" s="39">
        <v>164</v>
      </c>
      <c r="E18" s="39">
        <v>241</v>
      </c>
      <c r="F18" s="39">
        <v>637</v>
      </c>
      <c r="G18" s="39">
        <v>217</v>
      </c>
      <c r="H18" s="39">
        <v>207</v>
      </c>
      <c r="I18" s="50">
        <v>1092</v>
      </c>
      <c r="J18" s="39">
        <v>620</v>
      </c>
      <c r="K18" s="50">
        <v>108</v>
      </c>
      <c r="L18" s="50">
        <v>886</v>
      </c>
      <c r="M18" s="50">
        <v>0</v>
      </c>
      <c r="N18" s="51">
        <v>41</v>
      </c>
      <c r="P18" s="27"/>
      <c r="Q18" s="27"/>
    </row>
    <row r="19" spans="2:17" ht="12.75">
      <c r="B19" s="38" t="s">
        <v>24</v>
      </c>
      <c r="C19" s="39">
        <v>818</v>
      </c>
      <c r="D19" s="39">
        <v>520</v>
      </c>
      <c r="E19" s="39">
        <v>1059</v>
      </c>
      <c r="F19" s="39">
        <v>3456</v>
      </c>
      <c r="G19" s="39">
        <v>3577</v>
      </c>
      <c r="H19" s="39">
        <v>2633</v>
      </c>
      <c r="I19" s="50">
        <v>3635</v>
      </c>
      <c r="J19" s="39">
        <v>4686</v>
      </c>
      <c r="K19" s="50">
        <v>2121</v>
      </c>
      <c r="L19" s="50">
        <v>1994</v>
      </c>
      <c r="M19" s="50">
        <v>1448</v>
      </c>
      <c r="N19" s="51">
        <v>1207</v>
      </c>
      <c r="P19" s="27"/>
      <c r="Q19" s="27"/>
    </row>
    <row r="20" spans="2:17" ht="12.75">
      <c r="B20" s="38" t="s">
        <v>29</v>
      </c>
      <c r="C20" s="39">
        <v>106</v>
      </c>
      <c r="D20" s="39">
        <v>117</v>
      </c>
      <c r="E20" s="39">
        <v>235</v>
      </c>
      <c r="F20" s="39">
        <v>194</v>
      </c>
      <c r="G20" s="39">
        <v>523</v>
      </c>
      <c r="H20" s="39">
        <v>1263</v>
      </c>
      <c r="I20" s="50">
        <v>1064</v>
      </c>
      <c r="J20" s="39">
        <v>887</v>
      </c>
      <c r="K20" s="50">
        <v>1134</v>
      </c>
      <c r="L20" s="50">
        <v>316</v>
      </c>
      <c r="M20" s="50">
        <v>196</v>
      </c>
      <c r="N20" s="51">
        <v>0</v>
      </c>
      <c r="P20" s="27"/>
      <c r="Q20" s="27"/>
    </row>
    <row r="21" spans="2:17" ht="12.75">
      <c r="B21" s="38" t="s">
        <v>31</v>
      </c>
      <c r="C21" s="39">
        <v>511</v>
      </c>
      <c r="D21" s="39">
        <v>645</v>
      </c>
      <c r="E21" s="39">
        <v>1269</v>
      </c>
      <c r="F21" s="39">
        <v>1802</v>
      </c>
      <c r="G21" s="39">
        <v>1785</v>
      </c>
      <c r="H21" s="39">
        <v>1844</v>
      </c>
      <c r="I21" s="50">
        <v>2849</v>
      </c>
      <c r="J21" s="39">
        <v>5311</v>
      </c>
      <c r="K21" s="50">
        <v>2561</v>
      </c>
      <c r="L21" s="50">
        <v>2144</v>
      </c>
      <c r="M21" s="50">
        <v>1375</v>
      </c>
      <c r="N21" s="51">
        <v>1385</v>
      </c>
      <c r="P21" s="27"/>
      <c r="Q21" s="27"/>
    </row>
    <row r="22" spans="2:17" ht="12.75">
      <c r="B22" s="38" t="s">
        <v>43</v>
      </c>
      <c r="C22" s="39">
        <v>37</v>
      </c>
      <c r="D22" s="39">
        <v>41</v>
      </c>
      <c r="E22" s="39">
        <v>60</v>
      </c>
      <c r="F22" s="39">
        <v>179</v>
      </c>
      <c r="G22" s="39">
        <v>339</v>
      </c>
      <c r="H22" s="41">
        <v>178</v>
      </c>
      <c r="I22" s="50">
        <v>243</v>
      </c>
      <c r="J22" s="39">
        <v>328</v>
      </c>
      <c r="K22" s="50">
        <v>296</v>
      </c>
      <c r="L22" s="50">
        <v>282</v>
      </c>
      <c r="M22" s="50">
        <v>101</v>
      </c>
      <c r="N22" s="51">
        <v>100</v>
      </c>
      <c r="P22" s="27"/>
      <c r="Q22" s="27"/>
    </row>
    <row r="23" spans="2:17" ht="12.75">
      <c r="B23" s="38" t="s">
        <v>45</v>
      </c>
      <c r="C23" s="39">
        <v>28</v>
      </c>
      <c r="D23" s="39">
        <v>116</v>
      </c>
      <c r="E23" s="39">
        <v>240</v>
      </c>
      <c r="F23" s="39">
        <v>490</v>
      </c>
      <c r="G23" s="39">
        <v>513</v>
      </c>
      <c r="H23" s="39">
        <v>427</v>
      </c>
      <c r="I23" s="50">
        <v>361</v>
      </c>
      <c r="J23" s="39">
        <v>491</v>
      </c>
      <c r="K23" s="50">
        <v>354</v>
      </c>
      <c r="L23" s="50">
        <v>512</v>
      </c>
      <c r="M23" s="50">
        <v>424</v>
      </c>
      <c r="N23" s="51">
        <v>254</v>
      </c>
      <c r="P23" s="27"/>
      <c r="Q23" s="27"/>
    </row>
    <row r="24" spans="2:17" ht="12.75">
      <c r="B24" s="38" t="s">
        <v>32</v>
      </c>
      <c r="C24" s="39">
        <v>19</v>
      </c>
      <c r="D24" s="39">
        <v>60</v>
      </c>
      <c r="E24" s="39">
        <v>0</v>
      </c>
      <c r="F24" s="39">
        <v>26</v>
      </c>
      <c r="G24" s="39">
        <v>70</v>
      </c>
      <c r="H24" s="41">
        <v>59</v>
      </c>
      <c r="I24" s="50">
        <v>0</v>
      </c>
      <c r="J24" s="39">
        <v>0</v>
      </c>
      <c r="K24" s="50">
        <v>30</v>
      </c>
      <c r="L24" s="50">
        <v>97</v>
      </c>
      <c r="M24" s="50">
        <v>0</v>
      </c>
      <c r="N24" s="51">
        <v>163</v>
      </c>
      <c r="P24" s="27"/>
      <c r="Q24" s="27"/>
    </row>
    <row r="25" spans="2:17" ht="12.75">
      <c r="B25" s="38" t="s">
        <v>47</v>
      </c>
      <c r="C25" s="39">
        <v>75</v>
      </c>
      <c r="D25" s="39">
        <v>328</v>
      </c>
      <c r="E25" s="39">
        <v>461</v>
      </c>
      <c r="F25" s="39">
        <v>628</v>
      </c>
      <c r="G25" s="39">
        <v>977</v>
      </c>
      <c r="H25" s="39">
        <v>1274</v>
      </c>
      <c r="I25" s="50">
        <v>2033</v>
      </c>
      <c r="J25" s="39">
        <v>2310</v>
      </c>
      <c r="K25" s="50">
        <v>1557</v>
      </c>
      <c r="L25" s="50">
        <v>1148</v>
      </c>
      <c r="M25" s="50">
        <v>194</v>
      </c>
      <c r="N25" s="51">
        <v>144</v>
      </c>
      <c r="P25" s="27"/>
      <c r="Q25" s="27"/>
    </row>
    <row r="26" spans="2:17" ht="12.75">
      <c r="B26" s="38" t="s">
        <v>87</v>
      </c>
      <c r="C26" s="39">
        <v>76</v>
      </c>
      <c r="D26" s="39">
        <v>99</v>
      </c>
      <c r="E26" s="39">
        <v>197</v>
      </c>
      <c r="F26" s="39">
        <v>273</v>
      </c>
      <c r="G26" s="39">
        <v>269</v>
      </c>
      <c r="H26" s="39">
        <v>330</v>
      </c>
      <c r="I26" s="50">
        <v>408</v>
      </c>
      <c r="J26" s="39">
        <v>890</v>
      </c>
      <c r="K26" s="50">
        <v>410</v>
      </c>
      <c r="L26" s="50">
        <v>198</v>
      </c>
      <c r="M26" s="50">
        <v>138</v>
      </c>
      <c r="N26" s="51">
        <v>45</v>
      </c>
      <c r="P26" s="27"/>
      <c r="Q26" s="27"/>
    </row>
    <row r="27" spans="2:17" ht="12.75">
      <c r="B27" s="38" t="s">
        <v>33</v>
      </c>
      <c r="C27" s="39">
        <v>213</v>
      </c>
      <c r="D27" s="67">
        <v>309</v>
      </c>
      <c r="E27" s="67">
        <v>498</v>
      </c>
      <c r="F27" s="67">
        <v>2277</v>
      </c>
      <c r="G27" s="67">
        <v>2749</v>
      </c>
      <c r="H27" s="39">
        <v>2075</v>
      </c>
      <c r="I27" s="85">
        <v>2950</v>
      </c>
      <c r="J27" s="67">
        <v>2337</v>
      </c>
      <c r="K27" s="85">
        <v>2224</v>
      </c>
      <c r="L27" s="85">
        <v>3514</v>
      </c>
      <c r="M27" s="85">
        <v>429</v>
      </c>
      <c r="N27" s="86">
        <v>666</v>
      </c>
      <c r="P27" s="27"/>
      <c r="Q27" s="27"/>
    </row>
    <row r="28" spans="2:17" ht="12.75">
      <c r="B28" s="38" t="s">
        <v>22</v>
      </c>
      <c r="C28" s="39">
        <v>1025</v>
      </c>
      <c r="D28" s="39">
        <v>332</v>
      </c>
      <c r="E28" s="39">
        <v>921</v>
      </c>
      <c r="F28" s="39">
        <v>1202</v>
      </c>
      <c r="G28" s="39">
        <v>1466</v>
      </c>
      <c r="H28" s="39">
        <v>1419</v>
      </c>
      <c r="I28" s="50">
        <v>1903</v>
      </c>
      <c r="J28" s="39">
        <v>2058</v>
      </c>
      <c r="K28" s="50">
        <v>2114</v>
      </c>
      <c r="L28" s="50">
        <v>2847</v>
      </c>
      <c r="M28" s="50">
        <v>1267</v>
      </c>
      <c r="N28" s="51">
        <v>246</v>
      </c>
      <c r="P28" s="27"/>
      <c r="Q28" s="27"/>
    </row>
    <row r="29" spans="2:17" ht="12.75">
      <c r="B29" s="38" t="s">
        <v>49</v>
      </c>
      <c r="C29" s="39">
        <v>1002</v>
      </c>
      <c r="D29" s="39">
        <v>1072</v>
      </c>
      <c r="E29" s="39">
        <v>1323</v>
      </c>
      <c r="F29" s="39">
        <v>2133</v>
      </c>
      <c r="G29" s="39">
        <v>2269</v>
      </c>
      <c r="H29" s="39">
        <v>2827</v>
      </c>
      <c r="I29" s="50">
        <v>3512</v>
      </c>
      <c r="J29" s="39">
        <v>3110</v>
      </c>
      <c r="K29" s="50">
        <v>3456</v>
      </c>
      <c r="L29" s="50">
        <v>1992</v>
      </c>
      <c r="M29" s="50">
        <v>908</v>
      </c>
      <c r="N29" s="51">
        <v>1271</v>
      </c>
      <c r="P29" s="27"/>
      <c r="Q29" s="27"/>
    </row>
    <row r="30" spans="2:17" ht="12.75">
      <c r="B30" s="38" t="s">
        <v>34</v>
      </c>
      <c r="C30" s="39">
        <v>49</v>
      </c>
      <c r="D30" s="39">
        <v>25</v>
      </c>
      <c r="E30" s="39">
        <v>20</v>
      </c>
      <c r="F30" s="39">
        <v>91</v>
      </c>
      <c r="G30" s="39">
        <v>146</v>
      </c>
      <c r="H30" s="39">
        <v>141</v>
      </c>
      <c r="I30" s="50">
        <v>122</v>
      </c>
      <c r="J30" s="39">
        <v>86</v>
      </c>
      <c r="K30" s="50">
        <v>15</v>
      </c>
      <c r="L30" s="50">
        <v>46</v>
      </c>
      <c r="M30" s="50">
        <v>0</v>
      </c>
      <c r="N30" s="51">
        <v>0</v>
      </c>
      <c r="P30" s="27"/>
      <c r="Q30" s="27"/>
    </row>
    <row r="31" spans="2:17" ht="12.75">
      <c r="B31" s="38" t="s">
        <v>50</v>
      </c>
      <c r="C31" s="39">
        <v>229</v>
      </c>
      <c r="D31" s="39">
        <v>509</v>
      </c>
      <c r="E31" s="39">
        <v>789</v>
      </c>
      <c r="F31" s="39">
        <v>1332</v>
      </c>
      <c r="G31" s="39">
        <v>1344</v>
      </c>
      <c r="H31" s="39">
        <v>1442</v>
      </c>
      <c r="I31" s="50">
        <v>1749</v>
      </c>
      <c r="J31" s="39">
        <v>2022</v>
      </c>
      <c r="K31" s="50">
        <v>2054</v>
      </c>
      <c r="L31" s="50">
        <v>1703</v>
      </c>
      <c r="M31" s="50">
        <v>703</v>
      </c>
      <c r="N31" s="51">
        <v>929</v>
      </c>
      <c r="P31" s="27"/>
      <c r="Q31" s="27"/>
    </row>
    <row r="32" spans="2:17" ht="12.75">
      <c r="B32" s="38" t="s">
        <v>88</v>
      </c>
      <c r="C32" s="39">
        <v>40</v>
      </c>
      <c r="D32" s="39">
        <v>35</v>
      </c>
      <c r="E32" s="39">
        <v>106</v>
      </c>
      <c r="F32" s="39">
        <v>113</v>
      </c>
      <c r="G32" s="39">
        <v>153</v>
      </c>
      <c r="H32" s="39">
        <v>153</v>
      </c>
      <c r="I32" s="50">
        <v>35</v>
      </c>
      <c r="J32" s="39">
        <v>32</v>
      </c>
      <c r="K32" s="50">
        <v>13</v>
      </c>
      <c r="L32" s="50">
        <v>72</v>
      </c>
      <c r="M32" s="50">
        <v>35</v>
      </c>
      <c r="N32" s="51">
        <v>37</v>
      </c>
      <c r="P32" s="27"/>
      <c r="Q32" s="27"/>
    </row>
    <row r="33" spans="2:17" ht="12.75">
      <c r="B33" s="38" t="s">
        <v>89</v>
      </c>
      <c r="C33" s="39">
        <v>34</v>
      </c>
      <c r="D33" s="39">
        <v>35</v>
      </c>
      <c r="E33" s="39">
        <v>220</v>
      </c>
      <c r="F33" s="39">
        <v>173</v>
      </c>
      <c r="G33" s="39">
        <v>106</v>
      </c>
      <c r="H33" s="39">
        <v>111</v>
      </c>
      <c r="I33" s="50">
        <v>1187</v>
      </c>
      <c r="J33" s="39">
        <v>877</v>
      </c>
      <c r="K33" s="50">
        <v>944</v>
      </c>
      <c r="L33" s="50">
        <v>95</v>
      </c>
      <c r="M33" s="50">
        <v>71</v>
      </c>
      <c r="N33" s="51">
        <v>0</v>
      </c>
      <c r="P33" s="27"/>
      <c r="Q33" s="27"/>
    </row>
    <row r="34" spans="2:17" ht="12.75">
      <c r="B34" s="38" t="s">
        <v>36</v>
      </c>
      <c r="C34" s="39">
        <v>82</v>
      </c>
      <c r="D34" s="39">
        <v>78</v>
      </c>
      <c r="E34" s="39">
        <v>247</v>
      </c>
      <c r="F34" s="39">
        <v>3448</v>
      </c>
      <c r="G34" s="39">
        <v>4169</v>
      </c>
      <c r="H34" s="39">
        <v>3866</v>
      </c>
      <c r="I34" s="50">
        <v>4023</v>
      </c>
      <c r="J34" s="39">
        <v>2857</v>
      </c>
      <c r="K34" s="50">
        <v>4613</v>
      </c>
      <c r="L34" s="50">
        <v>4667</v>
      </c>
      <c r="M34" s="50">
        <v>36</v>
      </c>
      <c r="N34" s="51">
        <v>295</v>
      </c>
      <c r="P34" s="27"/>
      <c r="Q34" s="27"/>
    </row>
    <row r="35" spans="2:17" ht="12.75">
      <c r="B35" s="38" t="s">
        <v>35</v>
      </c>
      <c r="C35" s="39">
        <v>601</v>
      </c>
      <c r="D35" s="39">
        <v>545</v>
      </c>
      <c r="E35" s="39">
        <v>2121</v>
      </c>
      <c r="F35" s="39">
        <v>9833</v>
      </c>
      <c r="G35" s="39">
        <v>17139</v>
      </c>
      <c r="H35" s="39">
        <v>17393</v>
      </c>
      <c r="I35" s="50">
        <v>18221</v>
      </c>
      <c r="J35" s="39">
        <v>18436</v>
      </c>
      <c r="K35" s="50">
        <v>19324</v>
      </c>
      <c r="L35" s="50">
        <v>11712</v>
      </c>
      <c r="M35" s="50">
        <v>1365</v>
      </c>
      <c r="N35" s="51">
        <v>1268</v>
      </c>
      <c r="P35" s="27"/>
      <c r="Q35" s="27"/>
    </row>
    <row r="36" spans="2:17" ht="12.75">
      <c r="B36" s="38" t="s">
        <v>28</v>
      </c>
      <c r="C36" s="39">
        <v>15291</v>
      </c>
      <c r="D36" s="39">
        <v>15232</v>
      </c>
      <c r="E36" s="39">
        <v>39170</v>
      </c>
      <c r="F36" s="39">
        <v>61888</v>
      </c>
      <c r="G36" s="39">
        <v>103579</v>
      </c>
      <c r="H36" s="39">
        <v>111156</v>
      </c>
      <c r="I36" s="50">
        <v>132566</v>
      </c>
      <c r="J36" s="39">
        <v>127118</v>
      </c>
      <c r="K36" s="50">
        <v>132620</v>
      </c>
      <c r="L36" s="50">
        <v>105081</v>
      </c>
      <c r="M36" s="50">
        <v>30413</v>
      </c>
      <c r="N36" s="51">
        <v>17115</v>
      </c>
      <c r="P36" s="27"/>
      <c r="Q36" s="27"/>
    </row>
    <row r="37" spans="2:17" ht="12.75">
      <c r="B37" s="45" t="s">
        <v>90</v>
      </c>
      <c r="C37" s="55">
        <v>1332</v>
      </c>
      <c r="D37" s="55">
        <v>1375</v>
      </c>
      <c r="E37" s="55">
        <v>2886</v>
      </c>
      <c r="F37" s="55">
        <v>6209</v>
      </c>
      <c r="G37" s="55">
        <v>13472</v>
      </c>
      <c r="H37" s="55">
        <v>14031</v>
      </c>
      <c r="I37" s="47">
        <v>20647</v>
      </c>
      <c r="J37" s="55">
        <v>14827</v>
      </c>
      <c r="K37" s="47">
        <v>16982</v>
      </c>
      <c r="L37" s="47">
        <v>12054</v>
      </c>
      <c r="M37" s="47">
        <v>2328</v>
      </c>
      <c r="N37" s="48">
        <v>1303</v>
      </c>
      <c r="P37" s="27"/>
      <c r="Q37" s="27"/>
    </row>
    <row r="38" spans="2:17" ht="12.75">
      <c r="B38" s="38" t="s">
        <v>42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50">
        <v>0</v>
      </c>
      <c r="J38" s="39">
        <v>0</v>
      </c>
      <c r="K38" s="50">
        <v>0</v>
      </c>
      <c r="L38" s="50">
        <v>0</v>
      </c>
      <c r="M38" s="50">
        <v>0</v>
      </c>
      <c r="N38" s="51">
        <v>0</v>
      </c>
      <c r="P38" s="27"/>
      <c r="Q38" s="27"/>
    </row>
    <row r="39" spans="2:17" ht="12.75">
      <c r="B39" s="38" t="s">
        <v>46</v>
      </c>
      <c r="C39" s="39">
        <v>990</v>
      </c>
      <c r="D39" s="39">
        <v>872</v>
      </c>
      <c r="E39" s="39">
        <v>1204</v>
      </c>
      <c r="F39" s="39">
        <v>3790</v>
      </c>
      <c r="G39" s="39">
        <v>9913</v>
      </c>
      <c r="H39" s="39">
        <v>10049</v>
      </c>
      <c r="I39" s="50">
        <v>12787</v>
      </c>
      <c r="J39" s="39">
        <v>8876</v>
      </c>
      <c r="K39" s="50">
        <v>9962</v>
      </c>
      <c r="L39" s="50">
        <v>4969</v>
      </c>
      <c r="M39" s="50">
        <v>1469</v>
      </c>
      <c r="N39" s="51">
        <v>855</v>
      </c>
      <c r="P39" s="27"/>
      <c r="Q39" s="27"/>
    </row>
    <row r="40" spans="2:17" ht="12.75">
      <c r="B40" s="38" t="s">
        <v>91</v>
      </c>
      <c r="C40" s="39">
        <v>342</v>
      </c>
      <c r="D40" s="39">
        <v>503</v>
      </c>
      <c r="E40" s="39">
        <v>1681</v>
      </c>
      <c r="F40" s="39">
        <v>2418</v>
      </c>
      <c r="G40" s="39">
        <v>3559</v>
      </c>
      <c r="H40" s="39">
        <v>3981</v>
      </c>
      <c r="I40" s="50">
        <v>7860</v>
      </c>
      <c r="J40" s="39">
        <v>5951</v>
      </c>
      <c r="K40" s="50">
        <v>7019</v>
      </c>
      <c r="L40" s="50">
        <v>7085</v>
      </c>
      <c r="M40" s="50">
        <v>858</v>
      </c>
      <c r="N40" s="51">
        <v>448</v>
      </c>
      <c r="P40" s="27"/>
      <c r="Q40" s="27"/>
    </row>
    <row r="41" spans="2:17" ht="12.75">
      <c r="B41" s="45" t="s">
        <v>92</v>
      </c>
      <c r="C41" s="55">
        <v>4357</v>
      </c>
      <c r="D41" s="55">
        <v>4707</v>
      </c>
      <c r="E41" s="55">
        <v>8386</v>
      </c>
      <c r="F41" s="55">
        <v>30672</v>
      </c>
      <c r="G41" s="55">
        <v>81049</v>
      </c>
      <c r="H41" s="55">
        <v>103557</v>
      </c>
      <c r="I41" s="47">
        <v>104652</v>
      </c>
      <c r="J41" s="55">
        <v>106085</v>
      </c>
      <c r="K41" s="47">
        <v>116190</v>
      </c>
      <c r="L41" s="47">
        <v>74828</v>
      </c>
      <c r="M41" s="47">
        <v>12600</v>
      </c>
      <c r="N41" s="48">
        <v>6689</v>
      </c>
      <c r="P41" s="27"/>
      <c r="Q41" s="27"/>
    </row>
    <row r="42" spans="2:17" ht="12.75">
      <c r="B42" s="38" t="s">
        <v>51</v>
      </c>
      <c r="C42" s="39">
        <v>3930</v>
      </c>
      <c r="D42" s="39">
        <v>4098</v>
      </c>
      <c r="E42" s="39">
        <v>7686</v>
      </c>
      <c r="F42" s="39">
        <v>28531</v>
      </c>
      <c r="G42" s="39">
        <v>76776</v>
      </c>
      <c r="H42" s="39">
        <v>96618</v>
      </c>
      <c r="I42" s="50">
        <v>96641</v>
      </c>
      <c r="J42" s="39">
        <v>99215</v>
      </c>
      <c r="K42" s="50">
        <v>108426</v>
      </c>
      <c r="L42" s="50">
        <v>69326</v>
      </c>
      <c r="M42" s="50">
        <v>11665</v>
      </c>
      <c r="N42" s="51">
        <v>5664</v>
      </c>
      <c r="P42" s="27"/>
      <c r="Q42" s="27"/>
    </row>
    <row r="43" spans="2:17" ht="12.75">
      <c r="B43" s="38" t="s">
        <v>93</v>
      </c>
      <c r="C43" s="39">
        <v>0</v>
      </c>
      <c r="D43" s="39">
        <v>0</v>
      </c>
      <c r="E43" s="39">
        <v>60</v>
      </c>
      <c r="F43" s="39">
        <v>51</v>
      </c>
      <c r="G43" s="39">
        <v>0</v>
      </c>
      <c r="H43" s="39">
        <v>0</v>
      </c>
      <c r="I43" s="50">
        <v>44</v>
      </c>
      <c r="J43" s="39">
        <v>0</v>
      </c>
      <c r="K43" s="50">
        <v>0</v>
      </c>
      <c r="L43" s="50">
        <v>0</v>
      </c>
      <c r="M43" s="50">
        <v>0</v>
      </c>
      <c r="N43" s="51">
        <v>0</v>
      </c>
      <c r="P43" s="27"/>
      <c r="Q43" s="27"/>
    </row>
    <row r="44" spans="2:17" ht="12.75">
      <c r="B44" s="38" t="s">
        <v>44</v>
      </c>
      <c r="C44" s="39">
        <v>0</v>
      </c>
      <c r="D44" s="67">
        <v>51</v>
      </c>
      <c r="E44" s="67">
        <v>168</v>
      </c>
      <c r="F44" s="67">
        <v>376</v>
      </c>
      <c r="G44" s="67">
        <v>556</v>
      </c>
      <c r="H44" s="41">
        <v>756</v>
      </c>
      <c r="I44" s="85">
        <v>891</v>
      </c>
      <c r="J44" s="67">
        <v>931</v>
      </c>
      <c r="K44" s="85">
        <v>1387</v>
      </c>
      <c r="L44" s="85">
        <v>891</v>
      </c>
      <c r="M44" s="85">
        <v>247</v>
      </c>
      <c r="N44" s="86">
        <v>88</v>
      </c>
      <c r="P44" s="27"/>
      <c r="Q44" s="27"/>
    </row>
    <row r="45" spans="2:17" ht="12.75">
      <c r="B45" s="38" t="s">
        <v>48</v>
      </c>
      <c r="C45" s="39">
        <v>342</v>
      </c>
      <c r="D45" s="39">
        <v>308</v>
      </c>
      <c r="E45" s="39">
        <v>196</v>
      </c>
      <c r="F45" s="39">
        <v>1101</v>
      </c>
      <c r="G45" s="39">
        <v>3222</v>
      </c>
      <c r="H45" s="39">
        <v>5558</v>
      </c>
      <c r="I45" s="50">
        <v>6383</v>
      </c>
      <c r="J45" s="39">
        <v>5563</v>
      </c>
      <c r="K45" s="50">
        <v>5626</v>
      </c>
      <c r="L45" s="50">
        <v>4470</v>
      </c>
      <c r="M45" s="50">
        <v>495</v>
      </c>
      <c r="N45" s="51">
        <v>758</v>
      </c>
      <c r="P45" s="27"/>
      <c r="Q45" s="27"/>
    </row>
    <row r="46" spans="2:17" ht="12.75">
      <c r="B46" s="38" t="s">
        <v>117</v>
      </c>
      <c r="C46" s="39">
        <v>0</v>
      </c>
      <c r="D46" s="39">
        <v>188</v>
      </c>
      <c r="E46" s="39">
        <v>119</v>
      </c>
      <c r="F46" s="39">
        <v>253</v>
      </c>
      <c r="G46" s="39">
        <v>218</v>
      </c>
      <c r="H46" s="41">
        <v>290</v>
      </c>
      <c r="I46" s="50">
        <v>534</v>
      </c>
      <c r="J46" s="39">
        <v>165</v>
      </c>
      <c r="K46" s="50">
        <v>479</v>
      </c>
      <c r="L46" s="50">
        <v>0</v>
      </c>
      <c r="M46" s="50">
        <v>98</v>
      </c>
      <c r="N46" s="51">
        <v>88</v>
      </c>
      <c r="P46" s="27"/>
      <c r="Q46" s="27"/>
    </row>
    <row r="47" spans="2:17" ht="12.75">
      <c r="B47" s="38" t="s">
        <v>94</v>
      </c>
      <c r="C47" s="39">
        <v>85</v>
      </c>
      <c r="D47" s="39">
        <v>61</v>
      </c>
      <c r="E47" s="39">
        <v>155</v>
      </c>
      <c r="F47" s="39">
        <v>357</v>
      </c>
      <c r="G47" s="39">
        <v>277</v>
      </c>
      <c r="H47" s="41">
        <v>334</v>
      </c>
      <c r="I47" s="50">
        <v>159</v>
      </c>
      <c r="J47" s="39">
        <v>211</v>
      </c>
      <c r="K47" s="50">
        <v>270</v>
      </c>
      <c r="L47" s="50">
        <v>139</v>
      </c>
      <c r="M47" s="50">
        <v>93</v>
      </c>
      <c r="N47" s="51">
        <v>89</v>
      </c>
      <c r="P47" s="27"/>
      <c r="Q47" s="27"/>
    </row>
    <row r="48" spans="2:17" ht="12.75">
      <c r="B48" s="38"/>
      <c r="C48" s="39"/>
      <c r="D48" s="39"/>
      <c r="E48" s="39"/>
      <c r="F48" s="39"/>
      <c r="G48" s="39"/>
      <c r="H48" s="39"/>
      <c r="I48" s="50"/>
      <c r="J48" s="39"/>
      <c r="K48" s="50"/>
      <c r="L48" s="50"/>
      <c r="M48" s="50"/>
      <c r="N48" s="51"/>
      <c r="P48" s="27"/>
      <c r="Q48" s="27"/>
    </row>
    <row r="49" spans="2:17" ht="12.75">
      <c r="B49" s="45" t="s">
        <v>56</v>
      </c>
      <c r="C49" s="55">
        <v>1022</v>
      </c>
      <c r="D49" s="55">
        <v>373</v>
      </c>
      <c r="E49" s="55">
        <v>714</v>
      </c>
      <c r="F49" s="55">
        <v>1033</v>
      </c>
      <c r="G49" s="55">
        <v>1106</v>
      </c>
      <c r="H49" s="55">
        <v>1052</v>
      </c>
      <c r="I49" s="47">
        <v>1486</v>
      </c>
      <c r="J49" s="55">
        <v>1692</v>
      </c>
      <c r="K49" s="47">
        <v>1546</v>
      </c>
      <c r="L49" s="47">
        <v>1521</v>
      </c>
      <c r="M49" s="47">
        <v>522</v>
      </c>
      <c r="N49" s="48">
        <v>901</v>
      </c>
      <c r="P49" s="27"/>
      <c r="Q49" s="27"/>
    </row>
    <row r="50" spans="2:17" ht="12.75">
      <c r="B50" s="38" t="s">
        <v>59</v>
      </c>
      <c r="C50" s="39">
        <v>200</v>
      </c>
      <c r="D50" s="67">
        <v>86</v>
      </c>
      <c r="E50" s="67">
        <v>237</v>
      </c>
      <c r="F50" s="67">
        <v>533</v>
      </c>
      <c r="G50" s="67">
        <v>358</v>
      </c>
      <c r="H50" s="39">
        <v>417</v>
      </c>
      <c r="I50" s="85">
        <v>673</v>
      </c>
      <c r="J50" s="67">
        <v>846</v>
      </c>
      <c r="K50" s="85">
        <v>643</v>
      </c>
      <c r="L50" s="85">
        <v>439</v>
      </c>
      <c r="M50" s="85">
        <v>200</v>
      </c>
      <c r="N50" s="86">
        <v>315</v>
      </c>
      <c r="P50" s="27"/>
      <c r="Q50" s="27"/>
    </row>
    <row r="51" spans="2:17" ht="12.75">
      <c r="B51" s="68" t="s">
        <v>95</v>
      </c>
      <c r="C51" s="39">
        <v>30</v>
      </c>
      <c r="D51" s="39">
        <v>26</v>
      </c>
      <c r="E51" s="39">
        <v>39</v>
      </c>
      <c r="F51" s="39">
        <v>27</v>
      </c>
      <c r="G51" s="39">
        <v>23</v>
      </c>
      <c r="H51" s="39">
        <v>25</v>
      </c>
      <c r="I51" s="50">
        <v>87</v>
      </c>
      <c r="J51" s="39">
        <v>67</v>
      </c>
      <c r="K51" s="50">
        <v>141</v>
      </c>
      <c r="L51" s="50">
        <v>71</v>
      </c>
      <c r="M51" s="50">
        <v>0</v>
      </c>
      <c r="N51" s="51">
        <v>91</v>
      </c>
      <c r="P51" s="27"/>
      <c r="Q51" s="27"/>
    </row>
    <row r="52" spans="2:17" ht="12.75">
      <c r="B52" s="38" t="s">
        <v>57</v>
      </c>
      <c r="C52" s="39">
        <v>692</v>
      </c>
      <c r="D52" s="39">
        <v>203</v>
      </c>
      <c r="E52" s="39">
        <v>415</v>
      </c>
      <c r="F52" s="39">
        <v>421</v>
      </c>
      <c r="G52" s="39">
        <v>628</v>
      </c>
      <c r="H52" s="39">
        <v>497</v>
      </c>
      <c r="I52" s="50">
        <v>632</v>
      </c>
      <c r="J52" s="39">
        <v>688</v>
      </c>
      <c r="K52" s="50">
        <v>527</v>
      </c>
      <c r="L52" s="50">
        <v>917</v>
      </c>
      <c r="M52" s="50">
        <v>286</v>
      </c>
      <c r="N52" s="51">
        <v>308</v>
      </c>
      <c r="P52" s="27"/>
      <c r="Q52" s="27"/>
    </row>
    <row r="53" spans="2:17" ht="12.75">
      <c r="B53" s="38" t="s">
        <v>94</v>
      </c>
      <c r="C53" s="39">
        <v>100</v>
      </c>
      <c r="D53" s="39">
        <v>57</v>
      </c>
      <c r="E53" s="39">
        <v>22</v>
      </c>
      <c r="F53" s="39">
        <v>78</v>
      </c>
      <c r="G53" s="39">
        <v>97</v>
      </c>
      <c r="H53" s="39">
        <v>113</v>
      </c>
      <c r="I53" s="50">
        <v>94</v>
      </c>
      <c r="J53" s="39">
        <v>91</v>
      </c>
      <c r="K53" s="50">
        <v>234</v>
      </c>
      <c r="L53" s="50">
        <v>93</v>
      </c>
      <c r="M53" s="50">
        <v>35</v>
      </c>
      <c r="N53" s="51">
        <v>186</v>
      </c>
      <c r="P53" s="27"/>
      <c r="Q53" s="27"/>
    </row>
    <row r="54" spans="2:17" ht="12.75">
      <c r="B54" s="45"/>
      <c r="C54" s="46"/>
      <c r="D54" s="39"/>
      <c r="E54" s="39"/>
      <c r="F54" s="39"/>
      <c r="G54" s="39"/>
      <c r="H54" s="46"/>
      <c r="I54" s="50"/>
      <c r="J54" s="39"/>
      <c r="K54" s="50"/>
      <c r="L54" s="50"/>
      <c r="M54" s="50"/>
      <c r="N54" s="51"/>
      <c r="P54" s="28"/>
      <c r="Q54" s="27"/>
    </row>
    <row r="55" spans="2:17" ht="12.75">
      <c r="B55" s="45" t="s">
        <v>60</v>
      </c>
      <c r="C55" s="55">
        <v>342</v>
      </c>
      <c r="D55" s="46">
        <v>538</v>
      </c>
      <c r="E55" s="46">
        <v>1661</v>
      </c>
      <c r="F55" s="46">
        <v>3188</v>
      </c>
      <c r="G55" s="46">
        <v>3229</v>
      </c>
      <c r="H55" s="55">
        <v>2195</v>
      </c>
      <c r="I55" s="47">
        <v>4551</v>
      </c>
      <c r="J55" s="46">
        <v>3337</v>
      </c>
      <c r="K55" s="47">
        <v>2944</v>
      </c>
      <c r="L55" s="47">
        <v>2257</v>
      </c>
      <c r="M55" s="47">
        <v>1177</v>
      </c>
      <c r="N55" s="48">
        <v>2316</v>
      </c>
      <c r="P55" s="27"/>
      <c r="Q55" s="27"/>
    </row>
    <row r="56" spans="2:17" ht="12.75">
      <c r="B56" s="45" t="s">
        <v>96</v>
      </c>
      <c r="C56" s="55">
        <v>342</v>
      </c>
      <c r="D56" s="46">
        <v>480</v>
      </c>
      <c r="E56" s="55">
        <v>1661</v>
      </c>
      <c r="F56" s="55">
        <v>3112</v>
      </c>
      <c r="G56" s="55">
        <v>3089</v>
      </c>
      <c r="H56" s="55">
        <v>2078</v>
      </c>
      <c r="I56" s="47">
        <v>4488</v>
      </c>
      <c r="J56" s="55">
        <v>3198</v>
      </c>
      <c r="K56" s="47">
        <v>2755</v>
      </c>
      <c r="L56" s="47">
        <v>2237</v>
      </c>
      <c r="M56" s="47">
        <v>1126</v>
      </c>
      <c r="N56" s="48">
        <v>2270</v>
      </c>
      <c r="P56" s="27"/>
      <c r="Q56" s="27"/>
    </row>
    <row r="57" spans="2:17" ht="12.75">
      <c r="B57" s="38" t="s">
        <v>97</v>
      </c>
      <c r="C57" s="39">
        <v>256</v>
      </c>
      <c r="D57" s="39">
        <v>241</v>
      </c>
      <c r="E57" s="39">
        <v>1540</v>
      </c>
      <c r="F57" s="39">
        <v>2593</v>
      </c>
      <c r="G57" s="39">
        <v>2610</v>
      </c>
      <c r="H57" s="39">
        <v>1877</v>
      </c>
      <c r="I57" s="50">
        <v>3679</v>
      </c>
      <c r="J57" s="39">
        <v>2393</v>
      </c>
      <c r="K57" s="50">
        <v>2193</v>
      </c>
      <c r="L57" s="50">
        <v>1939</v>
      </c>
      <c r="M57" s="50">
        <v>830</v>
      </c>
      <c r="N57" s="51">
        <v>1777</v>
      </c>
      <c r="P57" s="27"/>
      <c r="Q57" s="27"/>
    </row>
    <row r="58" spans="2:17" ht="12.75">
      <c r="B58" s="38" t="s">
        <v>98</v>
      </c>
      <c r="C58" s="39">
        <v>86</v>
      </c>
      <c r="D58" s="39">
        <v>238</v>
      </c>
      <c r="E58" s="39">
        <v>111</v>
      </c>
      <c r="F58" s="39">
        <v>518</v>
      </c>
      <c r="G58" s="39">
        <v>479</v>
      </c>
      <c r="H58" s="39">
        <v>201</v>
      </c>
      <c r="I58" s="50">
        <v>809</v>
      </c>
      <c r="J58" s="39">
        <v>751</v>
      </c>
      <c r="K58" s="50">
        <v>562</v>
      </c>
      <c r="L58" s="50">
        <v>298</v>
      </c>
      <c r="M58" s="50">
        <v>296</v>
      </c>
      <c r="N58" s="51">
        <v>492</v>
      </c>
      <c r="P58" s="27"/>
      <c r="Q58" s="27"/>
    </row>
    <row r="59" spans="2:17" ht="12.75">
      <c r="B59" s="38" t="s">
        <v>99</v>
      </c>
      <c r="C59" s="39">
        <v>0</v>
      </c>
      <c r="D59" s="39">
        <v>0</v>
      </c>
      <c r="E59" s="39">
        <v>9</v>
      </c>
      <c r="F59" s="39">
        <v>0</v>
      </c>
      <c r="G59" s="39">
        <v>0</v>
      </c>
      <c r="H59" s="39">
        <v>0</v>
      </c>
      <c r="I59" s="50">
        <v>0</v>
      </c>
      <c r="J59" s="39">
        <v>54</v>
      </c>
      <c r="K59" s="50">
        <v>0</v>
      </c>
      <c r="L59" s="50">
        <v>0</v>
      </c>
      <c r="M59" s="50">
        <v>0</v>
      </c>
      <c r="N59" s="51">
        <v>0</v>
      </c>
      <c r="P59" s="27"/>
      <c r="Q59" s="27"/>
    </row>
    <row r="60" spans="2:17" ht="12.75">
      <c r="B60" s="45"/>
      <c r="C60" s="46"/>
      <c r="D60" s="39"/>
      <c r="E60" s="39"/>
      <c r="F60" s="39"/>
      <c r="G60" s="39"/>
      <c r="H60" s="46"/>
      <c r="I60" s="50"/>
      <c r="J60" s="39"/>
      <c r="K60" s="50"/>
      <c r="L60" s="50"/>
      <c r="M60" s="50"/>
      <c r="N60" s="51"/>
      <c r="P60" s="28"/>
      <c r="Q60" s="27"/>
    </row>
    <row r="61" spans="2:17" ht="12.75">
      <c r="B61" s="45" t="s">
        <v>100</v>
      </c>
      <c r="C61" s="39"/>
      <c r="D61" s="39"/>
      <c r="E61" s="39"/>
      <c r="F61" s="39"/>
      <c r="G61" s="39"/>
      <c r="H61" s="39"/>
      <c r="I61" s="50"/>
      <c r="J61" s="39"/>
      <c r="K61" s="50"/>
      <c r="L61" s="50"/>
      <c r="M61" s="50"/>
      <c r="N61" s="51"/>
      <c r="P61" s="27"/>
      <c r="Q61" s="27"/>
    </row>
    <row r="62" spans="2:17" ht="12.75">
      <c r="B62" s="45" t="s">
        <v>101</v>
      </c>
      <c r="C62" s="55">
        <v>0</v>
      </c>
      <c r="D62" s="55">
        <v>58</v>
      </c>
      <c r="E62" s="55">
        <v>0</v>
      </c>
      <c r="F62" s="55">
        <v>76</v>
      </c>
      <c r="G62" s="55">
        <v>140</v>
      </c>
      <c r="H62" s="55">
        <v>117</v>
      </c>
      <c r="I62" s="47">
        <v>63</v>
      </c>
      <c r="J62" s="55">
        <v>139</v>
      </c>
      <c r="K62" s="47">
        <v>188</v>
      </c>
      <c r="L62" s="47">
        <v>20</v>
      </c>
      <c r="M62" s="47">
        <v>50</v>
      </c>
      <c r="N62" s="48">
        <v>46</v>
      </c>
      <c r="P62" s="27"/>
      <c r="Q62" s="27"/>
    </row>
    <row r="63" spans="2:17" ht="12.75">
      <c r="B63" s="38"/>
      <c r="C63" s="39"/>
      <c r="D63" s="39"/>
      <c r="E63" s="39"/>
      <c r="F63" s="39"/>
      <c r="G63" s="39"/>
      <c r="H63" s="39"/>
      <c r="I63" s="50"/>
      <c r="J63" s="39"/>
      <c r="K63" s="50"/>
      <c r="L63" s="50"/>
      <c r="M63" s="50"/>
      <c r="N63" s="51"/>
      <c r="P63" s="27"/>
      <c r="Q63" s="27"/>
    </row>
    <row r="64" spans="2:17" ht="12.75">
      <c r="B64" s="45" t="s">
        <v>63</v>
      </c>
      <c r="C64" s="46">
        <v>2648</v>
      </c>
      <c r="D64" s="55">
        <v>3595</v>
      </c>
      <c r="E64" s="55">
        <v>7033</v>
      </c>
      <c r="F64" s="55">
        <v>5219</v>
      </c>
      <c r="G64" s="55">
        <v>7138</v>
      </c>
      <c r="H64" s="55">
        <v>8726</v>
      </c>
      <c r="I64" s="47">
        <v>15482</v>
      </c>
      <c r="J64" s="55">
        <v>21437</v>
      </c>
      <c r="K64" s="47">
        <v>12872</v>
      </c>
      <c r="L64" s="47">
        <v>8462</v>
      </c>
      <c r="M64" s="47">
        <v>6055</v>
      </c>
      <c r="N64" s="48">
        <v>5732</v>
      </c>
      <c r="P64" s="28"/>
      <c r="Q64" s="27"/>
    </row>
    <row r="65" spans="2:17" ht="12.75">
      <c r="B65" s="45" t="s">
        <v>64</v>
      </c>
      <c r="C65" s="46">
        <v>250</v>
      </c>
      <c r="D65" s="55">
        <v>966</v>
      </c>
      <c r="E65" s="55">
        <v>1270</v>
      </c>
      <c r="F65" s="55">
        <v>1360</v>
      </c>
      <c r="G65" s="55">
        <v>1600</v>
      </c>
      <c r="H65" s="55">
        <v>2077</v>
      </c>
      <c r="I65" s="47">
        <v>3046</v>
      </c>
      <c r="J65" s="55">
        <v>3686</v>
      </c>
      <c r="K65" s="47">
        <v>1830</v>
      </c>
      <c r="L65" s="47">
        <v>2550</v>
      </c>
      <c r="M65" s="47">
        <v>790</v>
      </c>
      <c r="N65" s="48">
        <v>1598</v>
      </c>
      <c r="P65" s="28"/>
      <c r="Q65" s="27"/>
    </row>
    <row r="66" spans="2:17" ht="12.75">
      <c r="B66" s="38" t="s">
        <v>102</v>
      </c>
      <c r="C66" s="39">
        <v>0</v>
      </c>
      <c r="D66" s="39">
        <v>48</v>
      </c>
      <c r="E66" s="39">
        <v>93</v>
      </c>
      <c r="F66" s="39">
        <v>82</v>
      </c>
      <c r="G66" s="39">
        <v>0</v>
      </c>
      <c r="H66" s="39">
        <v>0</v>
      </c>
      <c r="I66" s="50">
        <v>51</v>
      </c>
      <c r="J66" s="39">
        <v>477</v>
      </c>
      <c r="K66" s="50">
        <v>114</v>
      </c>
      <c r="L66" s="50">
        <v>370</v>
      </c>
      <c r="M66" s="50">
        <v>22</v>
      </c>
      <c r="N66" s="51">
        <v>30</v>
      </c>
      <c r="P66" s="27"/>
      <c r="Q66" s="27"/>
    </row>
    <row r="67" spans="2:17" ht="12.75">
      <c r="B67" s="38" t="s">
        <v>103</v>
      </c>
      <c r="C67" s="39">
        <v>100</v>
      </c>
      <c r="D67" s="39">
        <v>90</v>
      </c>
      <c r="E67" s="39">
        <v>68</v>
      </c>
      <c r="F67" s="39">
        <v>183</v>
      </c>
      <c r="G67" s="39">
        <v>46</v>
      </c>
      <c r="H67" s="39">
        <v>75</v>
      </c>
      <c r="I67" s="50">
        <v>204</v>
      </c>
      <c r="J67" s="39">
        <v>331</v>
      </c>
      <c r="K67" s="50">
        <v>220</v>
      </c>
      <c r="L67" s="50">
        <v>165</v>
      </c>
      <c r="M67" s="50">
        <v>45</v>
      </c>
      <c r="N67" s="51">
        <v>61</v>
      </c>
      <c r="P67" s="27"/>
      <c r="Q67" s="27"/>
    </row>
    <row r="68" spans="2:17" ht="12.75">
      <c r="B68" s="38" t="s">
        <v>104</v>
      </c>
      <c r="C68" s="39">
        <v>150</v>
      </c>
      <c r="D68" s="39">
        <v>694</v>
      </c>
      <c r="E68" s="39">
        <v>925</v>
      </c>
      <c r="F68" s="39">
        <v>855</v>
      </c>
      <c r="G68" s="39">
        <v>1401</v>
      </c>
      <c r="H68" s="39">
        <v>1782</v>
      </c>
      <c r="I68" s="50">
        <v>2071</v>
      </c>
      <c r="J68" s="39">
        <v>2252</v>
      </c>
      <c r="K68" s="50">
        <v>1358</v>
      </c>
      <c r="L68" s="50">
        <v>1457</v>
      </c>
      <c r="M68" s="50">
        <v>577</v>
      </c>
      <c r="N68" s="51">
        <v>1081</v>
      </c>
      <c r="P68" s="27"/>
      <c r="Q68" s="27"/>
    </row>
    <row r="69" spans="2:17" ht="12.75">
      <c r="B69" s="38" t="s">
        <v>105</v>
      </c>
      <c r="C69" s="39">
        <v>0</v>
      </c>
      <c r="D69" s="39">
        <v>74</v>
      </c>
      <c r="E69" s="39">
        <v>63</v>
      </c>
      <c r="F69" s="39">
        <v>56</v>
      </c>
      <c r="G69" s="39">
        <v>60</v>
      </c>
      <c r="H69" s="39">
        <v>69</v>
      </c>
      <c r="I69" s="50">
        <v>363</v>
      </c>
      <c r="J69" s="39">
        <v>150</v>
      </c>
      <c r="K69" s="50">
        <v>95</v>
      </c>
      <c r="L69" s="50">
        <v>231</v>
      </c>
      <c r="M69" s="50">
        <v>75</v>
      </c>
      <c r="N69" s="51">
        <v>247</v>
      </c>
      <c r="P69" s="27"/>
      <c r="Q69" s="27"/>
    </row>
    <row r="70" spans="2:17" ht="12.75">
      <c r="B70" s="38" t="s">
        <v>106</v>
      </c>
      <c r="C70" s="39">
        <v>0</v>
      </c>
      <c r="D70" s="39">
        <v>57</v>
      </c>
      <c r="E70" s="39">
        <v>118</v>
      </c>
      <c r="F70" s="39">
        <v>182</v>
      </c>
      <c r="G70" s="39">
        <v>93</v>
      </c>
      <c r="H70" s="39">
        <v>151</v>
      </c>
      <c r="I70" s="50">
        <v>357</v>
      </c>
      <c r="J70" s="39">
        <v>476</v>
      </c>
      <c r="K70" s="50">
        <v>41</v>
      </c>
      <c r="L70" s="50">
        <v>326</v>
      </c>
      <c r="M70" s="50">
        <v>68</v>
      </c>
      <c r="N70" s="51">
        <v>177</v>
      </c>
      <c r="P70" s="27"/>
      <c r="Q70" s="27"/>
    </row>
    <row r="71" spans="2:17" ht="12.75">
      <c r="B71" s="38" t="s">
        <v>39</v>
      </c>
      <c r="C71" s="39">
        <v>0</v>
      </c>
      <c r="D71" s="39">
        <v>0</v>
      </c>
      <c r="E71" s="39">
        <v>0</v>
      </c>
      <c r="F71" s="39">
        <v>25</v>
      </c>
      <c r="G71" s="39">
        <v>0</v>
      </c>
      <c r="H71" s="41">
        <v>0</v>
      </c>
      <c r="I71" s="50">
        <v>57</v>
      </c>
      <c r="J71" s="39">
        <v>21</v>
      </c>
      <c r="K71" s="50">
        <v>105</v>
      </c>
      <c r="L71" s="50">
        <v>0</v>
      </c>
      <c r="M71" s="50">
        <v>36</v>
      </c>
      <c r="N71" s="51">
        <v>0</v>
      </c>
      <c r="P71" s="27"/>
      <c r="Q71" s="27"/>
    </row>
    <row r="72" spans="2:17" ht="12.75">
      <c r="B72" s="38" t="s">
        <v>71</v>
      </c>
      <c r="C72" s="39">
        <v>171</v>
      </c>
      <c r="D72" s="39">
        <v>103</v>
      </c>
      <c r="E72" s="39">
        <v>183</v>
      </c>
      <c r="F72" s="39">
        <v>206</v>
      </c>
      <c r="G72" s="39">
        <v>225</v>
      </c>
      <c r="H72" s="39">
        <v>266</v>
      </c>
      <c r="I72" s="50">
        <v>691</v>
      </c>
      <c r="J72" s="39">
        <v>834</v>
      </c>
      <c r="K72" s="50">
        <v>321</v>
      </c>
      <c r="L72" s="50">
        <v>501</v>
      </c>
      <c r="M72" s="50">
        <v>183</v>
      </c>
      <c r="N72" s="51">
        <v>240</v>
      </c>
      <c r="P72" s="27"/>
      <c r="Q72" s="27"/>
    </row>
    <row r="73" spans="2:17" ht="12.75">
      <c r="B73" s="38" t="s">
        <v>72</v>
      </c>
      <c r="C73" s="39">
        <v>0</v>
      </c>
      <c r="D73" s="39">
        <v>25</v>
      </c>
      <c r="E73" s="39">
        <v>1209</v>
      </c>
      <c r="F73" s="39">
        <v>26</v>
      </c>
      <c r="G73" s="39">
        <v>74</v>
      </c>
      <c r="H73" s="39">
        <v>88</v>
      </c>
      <c r="I73" s="50">
        <v>350</v>
      </c>
      <c r="J73" s="39">
        <v>822</v>
      </c>
      <c r="K73" s="50">
        <v>719</v>
      </c>
      <c r="L73" s="50">
        <v>48</v>
      </c>
      <c r="M73" s="50">
        <v>0</v>
      </c>
      <c r="N73" s="51">
        <v>46</v>
      </c>
      <c r="P73" s="27"/>
      <c r="Q73" s="27"/>
    </row>
    <row r="74" spans="2:17" ht="12.75">
      <c r="B74" s="38" t="s">
        <v>73</v>
      </c>
      <c r="C74" s="39">
        <v>0</v>
      </c>
      <c r="D74" s="39">
        <v>0</v>
      </c>
      <c r="E74" s="39">
        <v>0</v>
      </c>
      <c r="F74" s="39">
        <v>44</v>
      </c>
      <c r="G74" s="39">
        <v>22</v>
      </c>
      <c r="H74" s="39">
        <v>27</v>
      </c>
      <c r="I74" s="50">
        <v>26</v>
      </c>
      <c r="J74" s="39">
        <v>0</v>
      </c>
      <c r="K74" s="50">
        <v>56</v>
      </c>
      <c r="L74" s="50">
        <v>141</v>
      </c>
      <c r="M74" s="50">
        <v>26</v>
      </c>
      <c r="N74" s="51">
        <v>30</v>
      </c>
      <c r="P74" s="27"/>
      <c r="Q74" s="27"/>
    </row>
    <row r="75" spans="2:17" ht="12.75">
      <c r="B75" s="38" t="s">
        <v>74</v>
      </c>
      <c r="C75" s="39">
        <v>1197</v>
      </c>
      <c r="D75" s="39">
        <v>1506</v>
      </c>
      <c r="E75" s="39">
        <v>2904</v>
      </c>
      <c r="F75" s="39">
        <v>1864</v>
      </c>
      <c r="G75" s="39">
        <v>3471</v>
      </c>
      <c r="H75" s="39">
        <v>3935</v>
      </c>
      <c r="I75" s="50">
        <v>6307</v>
      </c>
      <c r="J75" s="39">
        <v>8164</v>
      </c>
      <c r="K75" s="50">
        <v>6012</v>
      </c>
      <c r="L75" s="50">
        <v>3706</v>
      </c>
      <c r="M75" s="50">
        <v>2582</v>
      </c>
      <c r="N75" s="51">
        <v>2005</v>
      </c>
      <c r="P75" s="27"/>
      <c r="Q75" s="27"/>
    </row>
    <row r="76" spans="2:17" ht="12.75">
      <c r="B76" s="38" t="s">
        <v>75</v>
      </c>
      <c r="C76" s="39">
        <v>598</v>
      </c>
      <c r="D76" s="39">
        <v>641</v>
      </c>
      <c r="E76" s="39">
        <v>1115</v>
      </c>
      <c r="F76" s="39">
        <v>1283</v>
      </c>
      <c r="G76" s="39">
        <v>1358</v>
      </c>
      <c r="H76" s="39">
        <v>1849</v>
      </c>
      <c r="I76" s="50">
        <v>4167</v>
      </c>
      <c r="J76" s="39">
        <v>7067</v>
      </c>
      <c r="K76" s="50">
        <v>3438</v>
      </c>
      <c r="L76" s="50">
        <v>1165</v>
      </c>
      <c r="M76" s="50">
        <v>1732</v>
      </c>
      <c r="N76" s="51">
        <v>1420</v>
      </c>
      <c r="P76" s="27"/>
      <c r="Q76" s="27"/>
    </row>
    <row r="77" spans="2:17" ht="12.75">
      <c r="B77" s="38" t="s">
        <v>76</v>
      </c>
      <c r="C77" s="39">
        <v>0</v>
      </c>
      <c r="D77" s="39">
        <v>0</v>
      </c>
      <c r="E77" s="39">
        <v>53</v>
      </c>
      <c r="F77" s="39">
        <v>0</v>
      </c>
      <c r="G77" s="39">
        <v>0</v>
      </c>
      <c r="H77" s="39">
        <v>0</v>
      </c>
      <c r="I77" s="50">
        <v>53</v>
      </c>
      <c r="J77" s="39">
        <v>60</v>
      </c>
      <c r="K77" s="50">
        <v>112</v>
      </c>
      <c r="L77" s="50">
        <v>93</v>
      </c>
      <c r="M77" s="50">
        <v>0</v>
      </c>
      <c r="N77" s="51">
        <v>0</v>
      </c>
      <c r="P77" s="27"/>
      <c r="Q77" s="27"/>
    </row>
    <row r="78" spans="2:17" ht="12.75">
      <c r="B78" s="38" t="s">
        <v>107</v>
      </c>
      <c r="C78" s="39">
        <v>227</v>
      </c>
      <c r="D78" s="39">
        <v>61</v>
      </c>
      <c r="E78" s="39">
        <v>84</v>
      </c>
      <c r="F78" s="39">
        <v>76</v>
      </c>
      <c r="G78" s="39">
        <v>74</v>
      </c>
      <c r="H78" s="39">
        <v>88</v>
      </c>
      <c r="I78" s="50">
        <v>197</v>
      </c>
      <c r="J78" s="39">
        <v>168</v>
      </c>
      <c r="K78" s="50">
        <v>125</v>
      </c>
      <c r="L78" s="50">
        <v>88</v>
      </c>
      <c r="M78" s="50">
        <v>118</v>
      </c>
      <c r="N78" s="51">
        <v>93</v>
      </c>
      <c r="P78" s="27"/>
      <c r="Q78" s="27"/>
    </row>
    <row r="79" spans="2:17" ht="12.75">
      <c r="B79" s="38" t="s">
        <v>70</v>
      </c>
      <c r="C79" s="39">
        <v>120</v>
      </c>
      <c r="D79" s="39">
        <v>93</v>
      </c>
      <c r="E79" s="39">
        <v>24</v>
      </c>
      <c r="F79" s="39">
        <v>52</v>
      </c>
      <c r="G79" s="39">
        <v>37</v>
      </c>
      <c r="H79" s="39">
        <v>44</v>
      </c>
      <c r="I79" s="50">
        <v>47</v>
      </c>
      <c r="J79" s="39">
        <v>95</v>
      </c>
      <c r="K79" s="50">
        <v>23</v>
      </c>
      <c r="L79" s="50">
        <v>0</v>
      </c>
      <c r="M79" s="50">
        <v>154</v>
      </c>
      <c r="N79" s="51">
        <v>0</v>
      </c>
      <c r="P79" s="27"/>
      <c r="Q79" s="27"/>
    </row>
    <row r="80" spans="2:17" ht="12.75">
      <c r="B80" s="38" t="s">
        <v>108</v>
      </c>
      <c r="C80" s="39">
        <v>0</v>
      </c>
      <c r="D80" s="39">
        <v>0</v>
      </c>
      <c r="E80" s="39">
        <v>0</v>
      </c>
      <c r="F80" s="39">
        <v>0</v>
      </c>
      <c r="G80" s="39">
        <v>0</v>
      </c>
      <c r="H80" s="39">
        <v>0</v>
      </c>
      <c r="I80" s="50">
        <v>0</v>
      </c>
      <c r="J80" s="39">
        <v>0</v>
      </c>
      <c r="K80" s="50">
        <v>0</v>
      </c>
      <c r="L80" s="50">
        <v>0</v>
      </c>
      <c r="M80" s="50">
        <v>0</v>
      </c>
      <c r="N80" s="51">
        <v>0</v>
      </c>
      <c r="P80" s="27"/>
      <c r="Q80" s="27"/>
    </row>
    <row r="81" spans="2:17" ht="12.75">
      <c r="B81" s="69" t="s">
        <v>109</v>
      </c>
      <c r="C81" s="39">
        <v>85</v>
      </c>
      <c r="D81" s="39">
        <v>197</v>
      </c>
      <c r="E81" s="39">
        <v>186</v>
      </c>
      <c r="F81" s="39">
        <v>279</v>
      </c>
      <c r="G81" s="39">
        <v>277</v>
      </c>
      <c r="H81" s="39">
        <v>350</v>
      </c>
      <c r="I81" s="50">
        <v>541</v>
      </c>
      <c r="J81" s="39">
        <v>520</v>
      </c>
      <c r="K81" s="50">
        <v>126</v>
      </c>
      <c r="L81" s="50">
        <v>166</v>
      </c>
      <c r="M81" s="50">
        <v>429</v>
      </c>
      <c r="N81" s="51">
        <v>297</v>
      </c>
      <c r="P81" s="27"/>
      <c r="Q81" s="27"/>
    </row>
    <row r="82" spans="2:17" ht="12.75">
      <c r="B82" s="70"/>
      <c r="C82" s="39"/>
      <c r="D82" s="39"/>
      <c r="E82" s="39"/>
      <c r="F82" s="39"/>
      <c r="G82" s="39"/>
      <c r="H82" s="39"/>
      <c r="I82" s="50"/>
      <c r="J82" s="39"/>
      <c r="K82" s="50"/>
      <c r="L82" s="50"/>
      <c r="M82" s="50"/>
      <c r="N82" s="51"/>
      <c r="P82" s="27"/>
      <c r="Q82" s="27"/>
    </row>
    <row r="83" spans="2:17" ht="12.75">
      <c r="B83" s="45" t="s">
        <v>77</v>
      </c>
      <c r="C83" s="46">
        <v>427</v>
      </c>
      <c r="D83" s="55">
        <v>199</v>
      </c>
      <c r="E83" s="55">
        <v>431</v>
      </c>
      <c r="F83" s="55">
        <v>621</v>
      </c>
      <c r="G83" s="55">
        <v>1406</v>
      </c>
      <c r="H83" s="46">
        <v>1549</v>
      </c>
      <c r="I83" s="47">
        <v>2364</v>
      </c>
      <c r="J83" s="55">
        <v>1528</v>
      </c>
      <c r="K83" s="47">
        <v>1967</v>
      </c>
      <c r="L83" s="47">
        <v>1399</v>
      </c>
      <c r="M83" s="47">
        <v>563</v>
      </c>
      <c r="N83" s="48">
        <v>568</v>
      </c>
      <c r="P83" s="28"/>
      <c r="Q83" s="27"/>
    </row>
    <row r="84" spans="2:17" ht="12.75">
      <c r="B84" s="38" t="s">
        <v>78</v>
      </c>
      <c r="C84" s="39">
        <v>410</v>
      </c>
      <c r="D84" s="39">
        <v>199</v>
      </c>
      <c r="E84" s="39">
        <v>407</v>
      </c>
      <c r="F84" s="39">
        <v>596</v>
      </c>
      <c r="G84" s="39">
        <v>1384</v>
      </c>
      <c r="H84" s="39">
        <v>1522</v>
      </c>
      <c r="I84" s="50">
        <v>2268</v>
      </c>
      <c r="J84" s="39">
        <v>1340</v>
      </c>
      <c r="K84" s="50">
        <v>1926</v>
      </c>
      <c r="L84" s="50">
        <v>1354</v>
      </c>
      <c r="M84" s="50">
        <v>523</v>
      </c>
      <c r="N84" s="51">
        <v>568</v>
      </c>
      <c r="P84" s="27"/>
      <c r="Q84" s="27"/>
    </row>
    <row r="85" spans="2:17" ht="12.75">
      <c r="B85" s="38" t="s">
        <v>79</v>
      </c>
      <c r="C85" s="39">
        <v>17</v>
      </c>
      <c r="D85" s="39">
        <v>0</v>
      </c>
      <c r="E85" s="39">
        <v>0</v>
      </c>
      <c r="F85" s="39">
        <v>25</v>
      </c>
      <c r="G85" s="39">
        <v>22</v>
      </c>
      <c r="H85" s="39">
        <v>27</v>
      </c>
      <c r="I85" s="50">
        <v>96</v>
      </c>
      <c r="J85" s="39">
        <v>188</v>
      </c>
      <c r="K85" s="50">
        <v>41</v>
      </c>
      <c r="L85" s="50">
        <v>45</v>
      </c>
      <c r="M85" s="50">
        <v>39</v>
      </c>
      <c r="N85" s="51">
        <v>0</v>
      </c>
      <c r="P85" s="27"/>
      <c r="Q85" s="27"/>
    </row>
    <row r="86" spans="2:17" ht="12.75">
      <c r="B86" s="38" t="s">
        <v>94</v>
      </c>
      <c r="C86" s="39">
        <v>0</v>
      </c>
      <c r="D86" s="39">
        <v>0</v>
      </c>
      <c r="E86" s="39">
        <v>24</v>
      </c>
      <c r="F86" s="39">
        <v>0</v>
      </c>
      <c r="G86" s="39">
        <v>0</v>
      </c>
      <c r="H86" s="39">
        <v>0</v>
      </c>
      <c r="I86" s="50">
        <v>0</v>
      </c>
      <c r="J86" s="39">
        <v>0</v>
      </c>
      <c r="K86" s="50">
        <v>0</v>
      </c>
      <c r="L86" s="50">
        <v>0</v>
      </c>
      <c r="M86" s="50">
        <v>0</v>
      </c>
      <c r="N86" s="51">
        <v>0</v>
      </c>
      <c r="P86" s="27"/>
      <c r="Q86" s="27"/>
    </row>
    <row r="87" spans="2:17" ht="12.75">
      <c r="B87" s="38"/>
      <c r="C87" s="39"/>
      <c r="D87" s="39"/>
      <c r="E87" s="39"/>
      <c r="F87" s="39"/>
      <c r="G87" s="39"/>
      <c r="H87" s="39"/>
      <c r="I87" s="50"/>
      <c r="J87" s="39"/>
      <c r="K87" s="50"/>
      <c r="L87" s="50"/>
      <c r="M87" s="50"/>
      <c r="N87" s="51"/>
      <c r="P87" s="27"/>
      <c r="Q87" s="27"/>
    </row>
    <row r="88" spans="2:17" ht="13.5" thickBot="1">
      <c r="B88" s="57" t="s">
        <v>80</v>
      </c>
      <c r="C88" s="58">
        <v>85</v>
      </c>
      <c r="D88" s="71">
        <v>0</v>
      </c>
      <c r="E88" s="71">
        <v>0</v>
      </c>
      <c r="F88" s="71">
        <v>0</v>
      </c>
      <c r="G88" s="71">
        <v>0</v>
      </c>
      <c r="H88" s="58">
        <v>20</v>
      </c>
      <c r="I88" s="60">
        <v>57</v>
      </c>
      <c r="J88" s="71">
        <v>0</v>
      </c>
      <c r="K88" s="60">
        <v>45</v>
      </c>
      <c r="L88" s="60">
        <v>0</v>
      </c>
      <c r="M88" s="60">
        <v>59</v>
      </c>
      <c r="N88" s="61">
        <v>0</v>
      </c>
      <c r="P88" s="27"/>
      <c r="Q88" s="27"/>
    </row>
    <row r="89" spans="16:17" ht="30" customHeight="1">
      <c r="P89" s="27"/>
      <c r="Q89" s="27"/>
    </row>
    <row r="90" spans="2:17" ht="14.25">
      <c r="B90" s="62" t="s">
        <v>81</v>
      </c>
      <c r="P90" s="27"/>
      <c r="Q90" s="27"/>
    </row>
    <row r="91" spans="2:14" ht="15.75" customHeight="1"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</row>
    <row r="92" ht="18" customHeight="1">
      <c r="B92" s="64"/>
    </row>
    <row r="93" ht="6" customHeight="1">
      <c r="B93" s="65"/>
    </row>
    <row r="94" ht="18" customHeight="1">
      <c r="B94" s="66"/>
    </row>
    <row r="96" spans="2:14" ht="12.75">
      <c r="B96" t="s">
        <v>111</v>
      </c>
      <c r="C96">
        <v>0</v>
      </c>
      <c r="D96">
        <v>26</v>
      </c>
      <c r="E96">
        <v>39</v>
      </c>
      <c r="F96">
        <v>27</v>
      </c>
      <c r="G96">
        <v>23</v>
      </c>
      <c r="H96">
        <v>25</v>
      </c>
      <c r="I96">
        <v>87</v>
      </c>
      <c r="J96">
        <v>41</v>
      </c>
      <c r="K96">
        <v>141</v>
      </c>
      <c r="L96">
        <v>71</v>
      </c>
      <c r="M96">
        <v>0</v>
      </c>
      <c r="N96">
        <v>91</v>
      </c>
    </row>
  </sheetData>
  <sheetProtection/>
  <mergeCells count="2">
    <mergeCell ref="B1:N1"/>
    <mergeCell ref="C4:N4"/>
  </mergeCells>
  <printOptions horizontalCentered="1"/>
  <pageMargins left="0.56" right="0.54" top="0.54" bottom="0.54" header="0.5118110236220472" footer="0.5118110236220472"/>
  <pageSetup horizontalDpi="300" verticalDpi="300" orientation="portrait" paperSize="9" scale="5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Q96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.28125" style="29" customWidth="1"/>
    <col min="2" max="2" width="27.421875" style="29" customWidth="1"/>
    <col min="3" max="9" width="9.140625" style="29" customWidth="1"/>
    <col min="10" max="10" width="10.7109375" style="29" customWidth="1"/>
    <col min="11" max="11" width="11.00390625" style="29" customWidth="1"/>
    <col min="12" max="12" width="10.57421875" style="29" customWidth="1"/>
    <col min="13" max="13" width="10.421875" style="29" customWidth="1"/>
    <col min="14" max="14" width="10.28125" style="29" customWidth="1"/>
    <col min="15" max="15" width="2.28125" style="29" customWidth="1"/>
    <col min="16" max="16384" width="9.140625" style="29" customWidth="1"/>
  </cols>
  <sheetData>
    <row r="1" spans="2:14" ht="45" customHeight="1" thickBot="1">
      <c r="B1" s="194" t="s">
        <v>16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</row>
    <row r="2" spans="2:10" ht="25.5" customHeight="1" thickTop="1">
      <c r="B2" s="30"/>
      <c r="C2" s="31"/>
      <c r="D2" s="31"/>
      <c r="E2" s="31"/>
      <c r="F2" s="31"/>
      <c r="G2" s="31"/>
      <c r="H2" s="31"/>
      <c r="I2" s="31"/>
      <c r="J2" s="31"/>
    </row>
    <row r="3" spans="3:7" ht="13.5" thickBot="1">
      <c r="C3" s="32"/>
      <c r="D3" s="27"/>
      <c r="E3" s="27"/>
      <c r="F3" s="27"/>
      <c r="G3" s="27"/>
    </row>
    <row r="4" spans="2:14" ht="15.75">
      <c r="B4" s="33" t="s">
        <v>17</v>
      </c>
      <c r="C4" s="195">
        <v>2012</v>
      </c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7"/>
    </row>
    <row r="5" spans="2:14" ht="15" customHeight="1">
      <c r="B5" s="34" t="s">
        <v>18</v>
      </c>
      <c r="C5" s="35" t="s">
        <v>1</v>
      </c>
      <c r="D5" s="35" t="s">
        <v>2</v>
      </c>
      <c r="E5" s="36" t="s">
        <v>3</v>
      </c>
      <c r="F5" s="35" t="s">
        <v>4</v>
      </c>
      <c r="G5" s="35" t="s">
        <v>5</v>
      </c>
      <c r="H5" s="35" t="s">
        <v>6</v>
      </c>
      <c r="I5" s="35" t="s">
        <v>7</v>
      </c>
      <c r="J5" s="35" t="s">
        <v>8</v>
      </c>
      <c r="K5" s="35" t="s">
        <v>9</v>
      </c>
      <c r="L5" s="35" t="s">
        <v>10</v>
      </c>
      <c r="M5" s="35" t="s">
        <v>11</v>
      </c>
      <c r="N5" s="37" t="s">
        <v>12</v>
      </c>
    </row>
    <row r="6" spans="2:14" ht="12.75">
      <c r="B6" s="38"/>
      <c r="C6" s="39"/>
      <c r="D6" s="39"/>
      <c r="E6" s="40"/>
      <c r="F6" s="41"/>
      <c r="G6" s="41"/>
      <c r="H6" s="41"/>
      <c r="I6" s="42"/>
      <c r="J6" s="43"/>
      <c r="K6" s="42"/>
      <c r="L6" s="42"/>
      <c r="M6" s="42"/>
      <c r="N6" s="44"/>
    </row>
    <row r="7" spans="2:17" ht="12.75">
      <c r="B7" s="45" t="s">
        <v>19</v>
      </c>
      <c r="C7" s="46">
        <v>47610</v>
      </c>
      <c r="D7" s="46">
        <v>55420</v>
      </c>
      <c r="E7" s="46">
        <v>94300</v>
      </c>
      <c r="F7" s="46">
        <v>189648</v>
      </c>
      <c r="G7" s="46">
        <v>276781</v>
      </c>
      <c r="H7" s="46">
        <v>329977</v>
      </c>
      <c r="I7" s="47">
        <v>371453</v>
      </c>
      <c r="J7" s="46">
        <v>363573</v>
      </c>
      <c r="K7" s="47">
        <v>335352</v>
      </c>
      <c r="L7" s="47">
        <v>261997</v>
      </c>
      <c r="M7" s="47">
        <v>84020</v>
      </c>
      <c r="N7" s="48">
        <v>54772</v>
      </c>
      <c r="P7" s="28"/>
      <c r="Q7" s="27"/>
    </row>
    <row r="8" spans="2:17" ht="12.75">
      <c r="B8" s="49"/>
      <c r="C8" s="46"/>
      <c r="D8" s="46"/>
      <c r="E8" s="46"/>
      <c r="F8" s="39"/>
      <c r="G8" s="39"/>
      <c r="H8" s="41"/>
      <c r="I8" s="50"/>
      <c r="J8" s="46"/>
      <c r="K8" s="50"/>
      <c r="L8" s="50"/>
      <c r="M8" s="50"/>
      <c r="N8" s="51"/>
      <c r="P8" s="28"/>
      <c r="Q8" s="27"/>
    </row>
    <row r="9" spans="2:17" ht="12.75">
      <c r="B9" s="52" t="s">
        <v>20</v>
      </c>
      <c r="C9" s="46">
        <v>42841</v>
      </c>
      <c r="D9" s="46">
        <v>50717</v>
      </c>
      <c r="E9" s="46">
        <v>87600</v>
      </c>
      <c r="F9" s="46">
        <v>179774</v>
      </c>
      <c r="G9" s="46">
        <v>264130</v>
      </c>
      <c r="H9" s="46">
        <v>312639</v>
      </c>
      <c r="I9" s="47">
        <v>347710</v>
      </c>
      <c r="J9" s="46">
        <v>337956</v>
      </c>
      <c r="K9" s="47">
        <v>319084</v>
      </c>
      <c r="L9" s="47">
        <v>250505</v>
      </c>
      <c r="M9" s="47">
        <v>76409</v>
      </c>
      <c r="N9" s="48">
        <v>46497</v>
      </c>
      <c r="P9" s="53"/>
      <c r="Q9" s="27"/>
    </row>
    <row r="10" spans="2:17" ht="12.75">
      <c r="B10" s="45" t="s">
        <v>116</v>
      </c>
      <c r="C10" s="46">
        <v>37454</v>
      </c>
      <c r="D10" s="46">
        <v>44516</v>
      </c>
      <c r="E10" s="46">
        <v>74800</v>
      </c>
      <c r="F10" s="46">
        <v>144970</v>
      </c>
      <c r="G10" s="46">
        <v>194857</v>
      </c>
      <c r="H10" s="46">
        <v>212693</v>
      </c>
      <c r="I10" s="47">
        <v>239950</v>
      </c>
      <c r="J10" s="46">
        <v>237025</v>
      </c>
      <c r="K10" s="47">
        <v>219248</v>
      </c>
      <c r="L10" s="47">
        <v>188054</v>
      </c>
      <c r="M10" s="47">
        <v>62148</v>
      </c>
      <c r="N10" s="48">
        <v>37898</v>
      </c>
      <c r="P10" s="28"/>
      <c r="Q10" s="27"/>
    </row>
    <row r="11" spans="2:17" ht="12.75">
      <c r="B11" s="54" t="s">
        <v>23</v>
      </c>
      <c r="C11" s="39">
        <v>542</v>
      </c>
      <c r="D11" s="39">
        <v>892</v>
      </c>
      <c r="E11" s="39">
        <v>1100</v>
      </c>
      <c r="F11" s="39">
        <v>2085</v>
      </c>
      <c r="G11" s="39">
        <v>2329</v>
      </c>
      <c r="H11" s="39">
        <v>2690</v>
      </c>
      <c r="I11" s="50">
        <v>4372</v>
      </c>
      <c r="J11" s="39">
        <v>3131</v>
      </c>
      <c r="K11" s="50">
        <v>3137</v>
      </c>
      <c r="L11" s="50">
        <v>3480</v>
      </c>
      <c r="M11" s="50">
        <v>1482</v>
      </c>
      <c r="N11" s="51">
        <v>685</v>
      </c>
      <c r="P11" s="27"/>
      <c r="Q11" s="27"/>
    </row>
    <row r="12" spans="2:17" ht="12.75">
      <c r="B12" s="54" t="s">
        <v>38</v>
      </c>
      <c r="C12" s="39">
        <v>510</v>
      </c>
      <c r="D12" s="39">
        <v>355</v>
      </c>
      <c r="E12" s="39">
        <v>1400</v>
      </c>
      <c r="F12" s="39">
        <v>975</v>
      </c>
      <c r="G12" s="39">
        <v>1059</v>
      </c>
      <c r="H12" s="39">
        <v>1483</v>
      </c>
      <c r="I12" s="50">
        <v>1121</v>
      </c>
      <c r="J12" s="39">
        <v>1050</v>
      </c>
      <c r="K12" s="50">
        <v>944</v>
      </c>
      <c r="L12" s="50">
        <v>630</v>
      </c>
      <c r="M12" s="50">
        <v>369</v>
      </c>
      <c r="N12" s="51">
        <v>543</v>
      </c>
      <c r="P12" s="27"/>
      <c r="Q12" s="27"/>
    </row>
    <row r="13" spans="2:17" ht="12.75">
      <c r="B13" s="38" t="s">
        <v>54</v>
      </c>
      <c r="C13" s="39">
        <v>230</v>
      </c>
      <c r="D13" s="39">
        <v>195</v>
      </c>
      <c r="E13" s="39">
        <v>0</v>
      </c>
      <c r="F13" s="39">
        <v>986</v>
      </c>
      <c r="G13" s="39">
        <v>1147</v>
      </c>
      <c r="H13" s="39">
        <v>2187</v>
      </c>
      <c r="I13" s="50">
        <v>3032</v>
      </c>
      <c r="J13" s="39">
        <v>1937</v>
      </c>
      <c r="K13" s="50">
        <v>2452</v>
      </c>
      <c r="L13" s="50">
        <v>2068</v>
      </c>
      <c r="M13" s="50">
        <v>401</v>
      </c>
      <c r="N13" s="51">
        <v>100</v>
      </c>
      <c r="P13" s="27"/>
      <c r="Q13" s="27"/>
    </row>
    <row r="14" spans="2:17" ht="12.75">
      <c r="B14" s="38" t="s">
        <v>26</v>
      </c>
      <c r="C14" s="39">
        <v>0</v>
      </c>
      <c r="D14" s="39">
        <v>45</v>
      </c>
      <c r="E14" s="39">
        <v>472</v>
      </c>
      <c r="F14" s="39">
        <v>2473</v>
      </c>
      <c r="G14" s="39">
        <v>2542</v>
      </c>
      <c r="H14" s="39">
        <v>5031</v>
      </c>
      <c r="I14" s="50">
        <v>8065</v>
      </c>
      <c r="J14" s="39">
        <v>5129</v>
      </c>
      <c r="K14" s="50">
        <v>4566</v>
      </c>
      <c r="L14" s="50">
        <v>2988</v>
      </c>
      <c r="M14" s="50">
        <v>345</v>
      </c>
      <c r="N14" s="51">
        <v>103</v>
      </c>
      <c r="P14" s="27"/>
      <c r="Q14" s="27"/>
    </row>
    <row r="15" spans="2:17" ht="12.75">
      <c r="B15" s="38" t="s">
        <v>25</v>
      </c>
      <c r="C15" s="39">
        <v>6104</v>
      </c>
      <c r="D15" s="39">
        <v>8427</v>
      </c>
      <c r="E15" s="39">
        <v>14800</v>
      </c>
      <c r="F15" s="39">
        <v>16745</v>
      </c>
      <c r="G15" s="39">
        <v>14985</v>
      </c>
      <c r="H15" s="39">
        <v>10693</v>
      </c>
      <c r="I15" s="50">
        <v>12785</v>
      </c>
      <c r="J15" s="39">
        <v>13616</v>
      </c>
      <c r="K15" s="50">
        <v>12664</v>
      </c>
      <c r="L15" s="50">
        <v>18998</v>
      </c>
      <c r="M15" s="50">
        <v>11188</v>
      </c>
      <c r="N15" s="51">
        <v>3397</v>
      </c>
      <c r="P15" s="27"/>
      <c r="Q15" s="27"/>
    </row>
    <row r="16" spans="2:17" ht="12.75">
      <c r="B16" s="38" t="s">
        <v>41</v>
      </c>
      <c r="C16" s="39">
        <v>0</v>
      </c>
      <c r="D16" s="39">
        <v>0</v>
      </c>
      <c r="E16" s="39">
        <v>0</v>
      </c>
      <c r="F16" s="39">
        <v>45</v>
      </c>
      <c r="G16" s="39">
        <v>83</v>
      </c>
      <c r="H16" s="39">
        <v>234</v>
      </c>
      <c r="I16" s="50">
        <v>90</v>
      </c>
      <c r="J16" s="39">
        <v>245</v>
      </c>
      <c r="K16" s="50">
        <v>210</v>
      </c>
      <c r="L16" s="50">
        <v>443</v>
      </c>
      <c r="M16" s="50">
        <v>237</v>
      </c>
      <c r="N16" s="51">
        <v>0</v>
      </c>
      <c r="P16" s="27"/>
      <c r="Q16" s="27"/>
    </row>
    <row r="17" spans="2:17" ht="12.75">
      <c r="B17" s="38" t="s">
        <v>27</v>
      </c>
      <c r="C17" s="39">
        <v>7879</v>
      </c>
      <c r="D17" s="39">
        <v>7211</v>
      </c>
      <c r="E17" s="39">
        <v>9500</v>
      </c>
      <c r="F17" s="39">
        <v>14129</v>
      </c>
      <c r="G17" s="39">
        <v>11446</v>
      </c>
      <c r="H17" s="39">
        <v>13530</v>
      </c>
      <c r="I17" s="50">
        <v>15355</v>
      </c>
      <c r="J17" s="39">
        <v>12251</v>
      </c>
      <c r="K17" s="50">
        <v>11044</v>
      </c>
      <c r="L17" s="50">
        <v>11289</v>
      </c>
      <c r="M17" s="50">
        <v>10301</v>
      </c>
      <c r="N17" s="51">
        <v>9050</v>
      </c>
      <c r="P17" s="27"/>
      <c r="Q17" s="27"/>
    </row>
    <row r="18" spans="2:17" ht="12.75">
      <c r="B18" s="38" t="s">
        <v>30</v>
      </c>
      <c r="C18" s="39">
        <v>170</v>
      </c>
      <c r="D18" s="39">
        <v>301</v>
      </c>
      <c r="E18" s="39">
        <v>765</v>
      </c>
      <c r="F18" s="39">
        <v>425</v>
      </c>
      <c r="G18" s="39">
        <v>511</v>
      </c>
      <c r="H18" s="39">
        <v>303</v>
      </c>
      <c r="I18" s="50">
        <v>562</v>
      </c>
      <c r="J18" s="39">
        <v>799</v>
      </c>
      <c r="K18" s="50">
        <v>677</v>
      </c>
      <c r="L18" s="50">
        <v>698</v>
      </c>
      <c r="M18" s="50">
        <v>162</v>
      </c>
      <c r="N18" s="51">
        <v>126</v>
      </c>
      <c r="P18" s="27"/>
      <c r="Q18" s="27"/>
    </row>
    <row r="19" spans="2:17" ht="12.75">
      <c r="B19" s="38" t="s">
        <v>24</v>
      </c>
      <c r="C19" s="39">
        <v>473</v>
      </c>
      <c r="D19" s="39">
        <v>1522</v>
      </c>
      <c r="E19" s="39">
        <v>1900</v>
      </c>
      <c r="F19" s="39">
        <v>5957</v>
      </c>
      <c r="G19" s="39">
        <v>4603</v>
      </c>
      <c r="H19" s="39">
        <v>3229</v>
      </c>
      <c r="I19" s="50">
        <v>3414</v>
      </c>
      <c r="J19" s="39">
        <v>5697</v>
      </c>
      <c r="K19" s="50">
        <v>3165</v>
      </c>
      <c r="L19" s="50">
        <v>3922</v>
      </c>
      <c r="M19" s="50">
        <v>1261</v>
      </c>
      <c r="N19" s="51">
        <v>808</v>
      </c>
      <c r="P19" s="27"/>
      <c r="Q19" s="27"/>
    </row>
    <row r="20" spans="2:17" ht="12.75">
      <c r="B20" s="38" t="s">
        <v>29</v>
      </c>
      <c r="C20" s="39">
        <v>0</v>
      </c>
      <c r="D20" s="39">
        <v>46</v>
      </c>
      <c r="E20" s="39">
        <v>377</v>
      </c>
      <c r="F20" s="39">
        <v>514</v>
      </c>
      <c r="G20" s="39">
        <v>768</v>
      </c>
      <c r="H20" s="39">
        <v>1637</v>
      </c>
      <c r="I20" s="50">
        <v>1394</v>
      </c>
      <c r="J20" s="39">
        <v>1148</v>
      </c>
      <c r="K20" s="50">
        <v>1202</v>
      </c>
      <c r="L20" s="50">
        <v>285</v>
      </c>
      <c r="M20" s="50">
        <v>200</v>
      </c>
      <c r="N20" s="51">
        <v>255</v>
      </c>
      <c r="P20" s="27"/>
      <c r="Q20" s="27"/>
    </row>
    <row r="21" spans="2:17" ht="12.75">
      <c r="B21" s="38" t="s">
        <v>31</v>
      </c>
      <c r="C21" s="39">
        <v>550</v>
      </c>
      <c r="D21" s="39">
        <v>516</v>
      </c>
      <c r="E21" s="39">
        <v>1400</v>
      </c>
      <c r="F21" s="39">
        <v>1899</v>
      </c>
      <c r="G21" s="39">
        <v>3819</v>
      </c>
      <c r="H21" s="39">
        <v>4236</v>
      </c>
      <c r="I21" s="50">
        <v>5271</v>
      </c>
      <c r="J21" s="39">
        <v>6546</v>
      </c>
      <c r="K21" s="50">
        <v>4286</v>
      </c>
      <c r="L21" s="50">
        <v>3723</v>
      </c>
      <c r="M21" s="50">
        <v>1156</v>
      </c>
      <c r="N21" s="51">
        <v>1007</v>
      </c>
      <c r="P21" s="27"/>
      <c r="Q21" s="27"/>
    </row>
    <row r="22" spans="2:17" ht="12.75">
      <c r="B22" s="38" t="s">
        <v>43</v>
      </c>
      <c r="C22" s="39">
        <v>0</v>
      </c>
      <c r="D22" s="39">
        <v>0</v>
      </c>
      <c r="E22" s="39">
        <v>0</v>
      </c>
      <c r="F22" s="39">
        <v>207</v>
      </c>
      <c r="G22" s="39">
        <v>305</v>
      </c>
      <c r="H22" s="41">
        <v>251</v>
      </c>
      <c r="I22" s="50">
        <v>469</v>
      </c>
      <c r="J22" s="39">
        <v>300</v>
      </c>
      <c r="K22" s="50">
        <v>338</v>
      </c>
      <c r="L22" s="50">
        <v>214</v>
      </c>
      <c r="M22" s="50">
        <v>0</v>
      </c>
      <c r="N22" s="51">
        <v>0</v>
      </c>
      <c r="P22" s="27"/>
      <c r="Q22" s="27"/>
    </row>
    <row r="23" spans="2:17" ht="12.75">
      <c r="B23" s="38" t="s">
        <v>45</v>
      </c>
      <c r="C23" s="39">
        <v>228</v>
      </c>
      <c r="D23" s="39">
        <v>145</v>
      </c>
      <c r="E23" s="39">
        <v>0</v>
      </c>
      <c r="F23" s="39">
        <v>486</v>
      </c>
      <c r="G23" s="39">
        <v>968</v>
      </c>
      <c r="H23" s="39">
        <v>952</v>
      </c>
      <c r="I23" s="50">
        <v>548</v>
      </c>
      <c r="J23" s="39">
        <v>1219</v>
      </c>
      <c r="K23" s="50">
        <v>998</v>
      </c>
      <c r="L23" s="50">
        <v>753</v>
      </c>
      <c r="M23" s="50">
        <v>183</v>
      </c>
      <c r="N23" s="51">
        <v>281</v>
      </c>
      <c r="P23" s="27"/>
      <c r="Q23" s="27"/>
    </row>
    <row r="24" spans="2:17" ht="12.75">
      <c r="B24" s="38" t="s">
        <v>32</v>
      </c>
      <c r="C24" s="39">
        <v>48</v>
      </c>
      <c r="D24" s="39">
        <v>0</v>
      </c>
      <c r="E24" s="39">
        <v>2</v>
      </c>
      <c r="F24" s="39">
        <v>332</v>
      </c>
      <c r="G24" s="39">
        <v>303</v>
      </c>
      <c r="H24" s="41">
        <v>138</v>
      </c>
      <c r="I24" s="50">
        <v>239</v>
      </c>
      <c r="J24" s="39">
        <v>363</v>
      </c>
      <c r="K24" s="50">
        <v>194</v>
      </c>
      <c r="L24" s="50">
        <v>465</v>
      </c>
      <c r="M24" s="50">
        <v>368</v>
      </c>
      <c r="N24" s="51">
        <v>135</v>
      </c>
      <c r="P24" s="27"/>
      <c r="Q24" s="27"/>
    </row>
    <row r="25" spans="2:17" ht="12.75">
      <c r="B25" s="38" t="s">
        <v>47</v>
      </c>
      <c r="C25" s="39">
        <v>137</v>
      </c>
      <c r="D25" s="39">
        <v>126</v>
      </c>
      <c r="E25" s="39">
        <v>144</v>
      </c>
      <c r="F25" s="39">
        <v>1485</v>
      </c>
      <c r="G25" s="39">
        <v>1500</v>
      </c>
      <c r="H25" s="39">
        <v>1845</v>
      </c>
      <c r="I25" s="50">
        <v>1545</v>
      </c>
      <c r="J25" s="39">
        <v>1859</v>
      </c>
      <c r="K25" s="50">
        <v>1940</v>
      </c>
      <c r="L25" s="50">
        <v>1317</v>
      </c>
      <c r="M25" s="50">
        <v>221</v>
      </c>
      <c r="N25" s="51">
        <v>252</v>
      </c>
      <c r="P25" s="27"/>
      <c r="Q25" s="27"/>
    </row>
    <row r="26" spans="2:17" ht="12.75">
      <c r="B26" s="38" t="s">
        <v>87</v>
      </c>
      <c r="C26" s="39">
        <v>190</v>
      </c>
      <c r="D26" s="39">
        <v>112</v>
      </c>
      <c r="E26" s="39">
        <v>340</v>
      </c>
      <c r="F26" s="39">
        <v>133</v>
      </c>
      <c r="G26" s="39">
        <v>258</v>
      </c>
      <c r="H26" s="39">
        <v>539</v>
      </c>
      <c r="I26" s="50">
        <v>620</v>
      </c>
      <c r="J26" s="39">
        <v>858</v>
      </c>
      <c r="K26" s="50">
        <v>933</v>
      </c>
      <c r="L26" s="50">
        <v>280</v>
      </c>
      <c r="M26" s="50">
        <v>350</v>
      </c>
      <c r="N26" s="51">
        <v>250</v>
      </c>
      <c r="P26" s="27"/>
      <c r="Q26" s="27"/>
    </row>
    <row r="27" spans="2:17" ht="12.75">
      <c r="B27" s="38" t="s">
        <v>33</v>
      </c>
      <c r="C27" s="39">
        <v>340</v>
      </c>
      <c r="D27" s="67">
        <v>301</v>
      </c>
      <c r="E27" s="67">
        <v>800</v>
      </c>
      <c r="F27" s="67">
        <v>2847</v>
      </c>
      <c r="G27" s="67">
        <v>4905</v>
      </c>
      <c r="H27" s="39">
        <v>3571</v>
      </c>
      <c r="I27" s="85">
        <v>5604</v>
      </c>
      <c r="J27" s="67">
        <v>4296</v>
      </c>
      <c r="K27" s="85">
        <v>4799</v>
      </c>
      <c r="L27" s="85">
        <v>4432</v>
      </c>
      <c r="M27" s="85">
        <v>617</v>
      </c>
      <c r="N27" s="86">
        <v>508</v>
      </c>
      <c r="P27" s="27"/>
      <c r="Q27" s="27"/>
    </row>
    <row r="28" spans="2:17" ht="12.75">
      <c r="B28" s="38" t="s">
        <v>22</v>
      </c>
      <c r="C28" s="39">
        <v>1205</v>
      </c>
      <c r="D28" s="39">
        <v>1764</v>
      </c>
      <c r="E28" s="39">
        <v>1400</v>
      </c>
      <c r="F28" s="39">
        <v>2099</v>
      </c>
      <c r="G28" s="39">
        <v>2296</v>
      </c>
      <c r="H28" s="39">
        <v>2433</v>
      </c>
      <c r="I28" s="50">
        <v>3050</v>
      </c>
      <c r="J28" s="39">
        <v>1823</v>
      </c>
      <c r="K28" s="50">
        <v>2332</v>
      </c>
      <c r="L28" s="50">
        <v>3539</v>
      </c>
      <c r="M28" s="50">
        <v>674</v>
      </c>
      <c r="N28" s="51">
        <v>547</v>
      </c>
      <c r="P28" s="27"/>
      <c r="Q28" s="27"/>
    </row>
    <row r="29" spans="2:17" ht="12.75">
      <c r="B29" s="38" t="s">
        <v>49</v>
      </c>
      <c r="C29" s="39">
        <v>982</v>
      </c>
      <c r="D29" s="39">
        <v>678</v>
      </c>
      <c r="E29" s="39">
        <v>1000</v>
      </c>
      <c r="F29" s="39">
        <v>3281</v>
      </c>
      <c r="G29" s="39">
        <v>4145</v>
      </c>
      <c r="H29" s="39">
        <v>3492</v>
      </c>
      <c r="I29" s="50">
        <v>4879</v>
      </c>
      <c r="J29" s="39">
        <v>3527</v>
      </c>
      <c r="K29" s="50">
        <v>4151</v>
      </c>
      <c r="L29" s="50">
        <v>2460</v>
      </c>
      <c r="M29" s="50">
        <v>1263</v>
      </c>
      <c r="N29" s="51">
        <v>1117</v>
      </c>
      <c r="P29" s="27"/>
      <c r="Q29" s="27"/>
    </row>
    <row r="30" spans="2:17" ht="12.75">
      <c r="B30" s="38" t="s">
        <v>34</v>
      </c>
      <c r="C30" s="39">
        <v>0</v>
      </c>
      <c r="D30" s="39">
        <v>0</v>
      </c>
      <c r="E30" s="39">
        <v>0</v>
      </c>
      <c r="F30" s="39">
        <v>125</v>
      </c>
      <c r="G30" s="39">
        <v>233</v>
      </c>
      <c r="H30" s="39">
        <v>193</v>
      </c>
      <c r="I30" s="50">
        <v>51</v>
      </c>
      <c r="J30" s="39">
        <v>109</v>
      </c>
      <c r="K30" s="50">
        <v>181</v>
      </c>
      <c r="L30" s="50">
        <v>30</v>
      </c>
      <c r="M30" s="50">
        <v>0</v>
      </c>
      <c r="N30" s="51">
        <v>0</v>
      </c>
      <c r="P30" s="27"/>
      <c r="Q30" s="27"/>
    </row>
    <row r="31" spans="2:17" ht="12.75">
      <c r="B31" s="38" t="s">
        <v>50</v>
      </c>
      <c r="C31" s="39">
        <v>973</v>
      </c>
      <c r="D31" s="39">
        <v>457</v>
      </c>
      <c r="E31" s="39">
        <v>1600</v>
      </c>
      <c r="F31" s="39">
        <v>2617</v>
      </c>
      <c r="G31" s="39">
        <v>2079</v>
      </c>
      <c r="H31" s="39">
        <v>2086</v>
      </c>
      <c r="I31" s="50">
        <v>2214</v>
      </c>
      <c r="J31" s="39">
        <v>2216</v>
      </c>
      <c r="K31" s="50">
        <v>2542</v>
      </c>
      <c r="L31" s="50">
        <v>1909</v>
      </c>
      <c r="M31" s="50">
        <v>971</v>
      </c>
      <c r="N31" s="51">
        <v>888</v>
      </c>
      <c r="P31" s="27"/>
      <c r="Q31" s="27"/>
    </row>
    <row r="32" spans="2:17" ht="12.75">
      <c r="B32" s="38" t="s">
        <v>88</v>
      </c>
      <c r="C32" s="39">
        <v>0</v>
      </c>
      <c r="D32" s="39">
        <v>0</v>
      </c>
      <c r="E32" s="39">
        <v>0</v>
      </c>
      <c r="F32" s="39">
        <v>65</v>
      </c>
      <c r="G32" s="39">
        <v>40</v>
      </c>
      <c r="H32" s="39">
        <v>150</v>
      </c>
      <c r="I32" s="50">
        <v>96</v>
      </c>
      <c r="J32" s="39">
        <v>284</v>
      </c>
      <c r="K32" s="50">
        <v>190</v>
      </c>
      <c r="L32" s="50">
        <v>198</v>
      </c>
      <c r="M32" s="50">
        <v>0</v>
      </c>
      <c r="N32" s="51">
        <v>97</v>
      </c>
      <c r="P32" s="27"/>
      <c r="Q32" s="27"/>
    </row>
    <row r="33" spans="2:17" ht="12.75">
      <c r="B33" s="38" t="s">
        <v>89</v>
      </c>
      <c r="C33" s="39">
        <v>0</v>
      </c>
      <c r="D33" s="39">
        <v>0</v>
      </c>
      <c r="E33" s="39">
        <v>0</v>
      </c>
      <c r="F33" s="39">
        <v>154</v>
      </c>
      <c r="G33" s="39">
        <v>349</v>
      </c>
      <c r="H33" s="39">
        <v>406</v>
      </c>
      <c r="I33" s="50">
        <v>974</v>
      </c>
      <c r="J33" s="39">
        <v>769</v>
      </c>
      <c r="K33" s="50">
        <v>422</v>
      </c>
      <c r="L33" s="50">
        <v>368</v>
      </c>
      <c r="M33" s="50">
        <v>88</v>
      </c>
      <c r="N33" s="51">
        <v>73</v>
      </c>
      <c r="P33" s="27"/>
      <c r="Q33" s="27"/>
    </row>
    <row r="34" spans="2:17" ht="12.75">
      <c r="B34" s="38" t="s">
        <v>36</v>
      </c>
      <c r="C34" s="39">
        <v>135</v>
      </c>
      <c r="D34" s="39">
        <v>86</v>
      </c>
      <c r="E34" s="39">
        <v>900</v>
      </c>
      <c r="F34" s="39">
        <v>3557</v>
      </c>
      <c r="G34" s="39">
        <v>4026</v>
      </c>
      <c r="H34" s="39">
        <v>4222</v>
      </c>
      <c r="I34" s="50">
        <v>3999</v>
      </c>
      <c r="J34" s="39">
        <v>3160</v>
      </c>
      <c r="K34" s="50">
        <v>4219</v>
      </c>
      <c r="L34" s="50">
        <v>4472</v>
      </c>
      <c r="M34" s="50">
        <v>294</v>
      </c>
      <c r="N34" s="51">
        <v>141</v>
      </c>
      <c r="P34" s="27"/>
      <c r="Q34" s="27"/>
    </row>
    <row r="35" spans="2:17" ht="12.75">
      <c r="B35" s="38" t="s">
        <v>35</v>
      </c>
      <c r="C35" s="39">
        <v>708</v>
      </c>
      <c r="D35" s="39">
        <v>503</v>
      </c>
      <c r="E35" s="39">
        <v>2000</v>
      </c>
      <c r="F35" s="39">
        <v>10472</v>
      </c>
      <c r="G35" s="39">
        <v>16856</v>
      </c>
      <c r="H35" s="39">
        <v>19404</v>
      </c>
      <c r="I35" s="50">
        <v>18405</v>
      </c>
      <c r="J35" s="39">
        <v>18545</v>
      </c>
      <c r="K35" s="50">
        <v>17060</v>
      </c>
      <c r="L35" s="50">
        <v>12037</v>
      </c>
      <c r="M35" s="50">
        <v>612</v>
      </c>
      <c r="N35" s="51">
        <v>678</v>
      </c>
      <c r="P35" s="27"/>
      <c r="Q35" s="27"/>
    </row>
    <row r="36" spans="2:17" ht="12.75">
      <c r="B36" s="38" t="s">
        <v>28</v>
      </c>
      <c r="C36" s="39">
        <v>16040</v>
      </c>
      <c r="D36" s="39">
        <v>20827</v>
      </c>
      <c r="E36" s="39">
        <v>34900</v>
      </c>
      <c r="F36" s="39">
        <v>70864</v>
      </c>
      <c r="G36" s="39">
        <v>113289</v>
      </c>
      <c r="H36" s="39">
        <v>127747</v>
      </c>
      <c r="I36" s="50">
        <v>141782</v>
      </c>
      <c r="J36" s="39">
        <v>146136</v>
      </c>
      <c r="K36" s="50">
        <v>134589</v>
      </c>
      <c r="L36" s="50">
        <v>107046</v>
      </c>
      <c r="M36" s="50">
        <v>29392</v>
      </c>
      <c r="N36" s="51">
        <v>16847</v>
      </c>
      <c r="P36" s="27"/>
      <c r="Q36" s="27"/>
    </row>
    <row r="37" spans="2:17" ht="12.75">
      <c r="B37" s="45" t="s">
        <v>90</v>
      </c>
      <c r="C37" s="55">
        <v>1514</v>
      </c>
      <c r="D37" s="55">
        <v>1595</v>
      </c>
      <c r="E37" s="55">
        <v>3100</v>
      </c>
      <c r="F37" s="55">
        <v>8135</v>
      </c>
      <c r="G37" s="55">
        <v>11731</v>
      </c>
      <c r="H37" s="55">
        <v>15720</v>
      </c>
      <c r="I37" s="47">
        <v>22967</v>
      </c>
      <c r="J37" s="55">
        <v>16429</v>
      </c>
      <c r="K37" s="47">
        <v>17843</v>
      </c>
      <c r="L37" s="47">
        <v>13724</v>
      </c>
      <c r="M37" s="47">
        <v>2564</v>
      </c>
      <c r="N37" s="48">
        <v>1218</v>
      </c>
      <c r="P37" s="27"/>
      <c r="Q37" s="27"/>
    </row>
    <row r="38" spans="2:17" ht="12.75">
      <c r="B38" s="38" t="s">
        <v>42</v>
      </c>
      <c r="C38" s="39">
        <v>0</v>
      </c>
      <c r="D38" s="39">
        <v>37</v>
      </c>
      <c r="E38" s="39">
        <v>0</v>
      </c>
      <c r="F38" s="39">
        <v>0</v>
      </c>
      <c r="G38" s="39">
        <v>23</v>
      </c>
      <c r="H38" s="39">
        <v>110</v>
      </c>
      <c r="I38" s="50">
        <v>0</v>
      </c>
      <c r="J38" s="39">
        <v>0</v>
      </c>
      <c r="K38" s="50">
        <v>28</v>
      </c>
      <c r="L38" s="50">
        <v>46</v>
      </c>
      <c r="M38" s="50">
        <v>35</v>
      </c>
      <c r="N38" s="51">
        <v>0</v>
      </c>
      <c r="P38" s="27"/>
      <c r="Q38" s="27"/>
    </row>
    <row r="39" spans="2:17" ht="12.75">
      <c r="B39" s="38" t="s">
        <v>46</v>
      </c>
      <c r="C39" s="39">
        <v>1076</v>
      </c>
      <c r="D39" s="39">
        <v>1037</v>
      </c>
      <c r="E39" s="39">
        <v>1900</v>
      </c>
      <c r="F39" s="39">
        <v>3695</v>
      </c>
      <c r="G39" s="39">
        <v>8291</v>
      </c>
      <c r="H39" s="39">
        <v>11050</v>
      </c>
      <c r="I39" s="50">
        <v>14056</v>
      </c>
      <c r="J39" s="39">
        <v>10110</v>
      </c>
      <c r="K39" s="50">
        <v>10221</v>
      </c>
      <c r="L39" s="50">
        <v>5948</v>
      </c>
      <c r="M39" s="50">
        <v>1315</v>
      </c>
      <c r="N39" s="51">
        <v>704</v>
      </c>
      <c r="P39" s="27"/>
      <c r="Q39" s="27"/>
    </row>
    <row r="40" spans="2:17" ht="12.75">
      <c r="B40" s="38" t="s">
        <v>91</v>
      </c>
      <c r="C40" s="39">
        <v>438</v>
      </c>
      <c r="D40" s="39">
        <v>519</v>
      </c>
      <c r="E40" s="39">
        <v>1200</v>
      </c>
      <c r="F40" s="39">
        <v>4439</v>
      </c>
      <c r="G40" s="39">
        <v>3415</v>
      </c>
      <c r="H40" s="39">
        <v>4560</v>
      </c>
      <c r="I40" s="50">
        <v>8910</v>
      </c>
      <c r="J40" s="39">
        <v>6318</v>
      </c>
      <c r="K40" s="50">
        <v>7593</v>
      </c>
      <c r="L40" s="50">
        <v>7729</v>
      </c>
      <c r="M40" s="50">
        <v>1213</v>
      </c>
      <c r="N40" s="51">
        <v>513</v>
      </c>
      <c r="P40" s="27"/>
      <c r="Q40" s="27"/>
    </row>
    <row r="41" spans="2:17" ht="12.75">
      <c r="B41" s="45" t="s">
        <v>92</v>
      </c>
      <c r="C41" s="55">
        <v>3872</v>
      </c>
      <c r="D41" s="55">
        <v>4605</v>
      </c>
      <c r="E41" s="55">
        <v>9700</v>
      </c>
      <c r="F41" s="55">
        <v>26668</v>
      </c>
      <c r="G41" s="55">
        <v>57541</v>
      </c>
      <c r="H41" s="55">
        <v>84224</v>
      </c>
      <c r="I41" s="47">
        <v>84791</v>
      </c>
      <c r="J41" s="55">
        <v>84500</v>
      </c>
      <c r="K41" s="47">
        <v>81992</v>
      </c>
      <c r="L41" s="47">
        <v>48726</v>
      </c>
      <c r="M41" s="47">
        <v>11696</v>
      </c>
      <c r="N41" s="48">
        <v>7380</v>
      </c>
      <c r="P41" s="27"/>
      <c r="Q41" s="27"/>
    </row>
    <row r="42" spans="2:17" ht="12.75">
      <c r="B42" s="38" t="s">
        <v>51</v>
      </c>
      <c r="C42" s="39">
        <v>3446</v>
      </c>
      <c r="D42" s="39">
        <v>4253</v>
      </c>
      <c r="E42" s="39">
        <v>8600</v>
      </c>
      <c r="F42" s="39">
        <v>24856</v>
      </c>
      <c r="G42" s="39">
        <v>53671</v>
      </c>
      <c r="H42" s="39">
        <v>80145</v>
      </c>
      <c r="I42" s="50">
        <v>79278</v>
      </c>
      <c r="J42" s="39">
        <v>79291</v>
      </c>
      <c r="K42" s="50">
        <v>77149</v>
      </c>
      <c r="L42" s="50">
        <v>46690</v>
      </c>
      <c r="M42" s="50">
        <v>10806</v>
      </c>
      <c r="N42" s="51">
        <v>6234</v>
      </c>
      <c r="P42" s="27"/>
      <c r="Q42" s="27"/>
    </row>
    <row r="43" spans="2:17" ht="12.75">
      <c r="B43" s="38" t="s">
        <v>93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50">
        <v>0</v>
      </c>
      <c r="J43" s="39">
        <v>0</v>
      </c>
      <c r="K43" s="50">
        <v>0</v>
      </c>
      <c r="L43" s="50">
        <v>30</v>
      </c>
      <c r="M43" s="50">
        <v>23</v>
      </c>
      <c r="N43" s="51">
        <v>0</v>
      </c>
      <c r="P43" s="27"/>
      <c r="Q43" s="27"/>
    </row>
    <row r="44" spans="2:17" ht="12.75">
      <c r="B44" s="38" t="s">
        <v>44</v>
      </c>
      <c r="C44" s="39">
        <v>0</v>
      </c>
      <c r="D44" s="67">
        <v>0</v>
      </c>
      <c r="E44" s="67">
        <v>112</v>
      </c>
      <c r="F44" s="67">
        <v>314</v>
      </c>
      <c r="G44" s="67">
        <v>805</v>
      </c>
      <c r="H44" s="41">
        <v>673</v>
      </c>
      <c r="I44" s="85">
        <v>878</v>
      </c>
      <c r="J44" s="67">
        <v>827</v>
      </c>
      <c r="K44" s="85">
        <v>856</v>
      </c>
      <c r="L44" s="85">
        <v>599</v>
      </c>
      <c r="M44" s="85">
        <v>0</v>
      </c>
      <c r="N44" s="86">
        <v>154</v>
      </c>
      <c r="P44" s="27"/>
      <c r="Q44" s="27"/>
    </row>
    <row r="45" spans="2:17" ht="12.75">
      <c r="B45" s="38" t="s">
        <v>48</v>
      </c>
      <c r="C45" s="39">
        <v>388</v>
      </c>
      <c r="D45" s="39">
        <v>193</v>
      </c>
      <c r="E45" s="39">
        <v>658</v>
      </c>
      <c r="F45" s="39">
        <v>1120</v>
      </c>
      <c r="G45" s="39">
        <v>2333</v>
      </c>
      <c r="H45" s="39">
        <v>2761</v>
      </c>
      <c r="I45" s="50">
        <v>3073</v>
      </c>
      <c r="J45" s="39">
        <v>3532</v>
      </c>
      <c r="K45" s="50">
        <v>3167</v>
      </c>
      <c r="L45" s="50">
        <v>942</v>
      </c>
      <c r="M45" s="50">
        <v>679</v>
      </c>
      <c r="N45" s="51">
        <v>631</v>
      </c>
      <c r="P45" s="27"/>
      <c r="Q45" s="27"/>
    </row>
    <row r="46" spans="2:17" ht="12.75">
      <c r="B46" s="38" t="s">
        <v>117</v>
      </c>
      <c r="C46" s="39">
        <v>37</v>
      </c>
      <c r="D46" s="39">
        <v>40</v>
      </c>
      <c r="E46" s="39">
        <v>155</v>
      </c>
      <c r="F46" s="39">
        <v>308</v>
      </c>
      <c r="G46" s="39">
        <v>314</v>
      </c>
      <c r="H46" s="41">
        <v>407</v>
      </c>
      <c r="I46" s="50">
        <v>1032</v>
      </c>
      <c r="J46" s="39">
        <v>553</v>
      </c>
      <c r="K46" s="50">
        <v>466</v>
      </c>
      <c r="L46" s="50">
        <v>258</v>
      </c>
      <c r="M46" s="50">
        <v>102</v>
      </c>
      <c r="N46" s="51">
        <v>283</v>
      </c>
      <c r="P46" s="27"/>
      <c r="Q46" s="27"/>
    </row>
    <row r="47" spans="2:17" ht="12.75">
      <c r="B47" s="38" t="s">
        <v>94</v>
      </c>
      <c r="C47" s="39">
        <v>0</v>
      </c>
      <c r="D47" s="39">
        <v>117</v>
      </c>
      <c r="E47" s="39">
        <v>175</v>
      </c>
      <c r="F47" s="39">
        <v>68</v>
      </c>
      <c r="G47" s="39">
        <v>416</v>
      </c>
      <c r="H47" s="41">
        <v>236</v>
      </c>
      <c r="I47" s="50">
        <v>528</v>
      </c>
      <c r="J47" s="39">
        <v>296</v>
      </c>
      <c r="K47" s="50">
        <v>352</v>
      </c>
      <c r="L47" s="50">
        <v>205</v>
      </c>
      <c r="M47" s="50">
        <v>83</v>
      </c>
      <c r="N47" s="51">
        <v>76</v>
      </c>
      <c r="P47" s="27"/>
      <c r="Q47" s="27"/>
    </row>
    <row r="48" spans="2:17" ht="12.75">
      <c r="B48" s="38"/>
      <c r="C48" s="39"/>
      <c r="D48" s="39"/>
      <c r="E48" s="39"/>
      <c r="F48" s="39"/>
      <c r="G48" s="39"/>
      <c r="H48" s="39"/>
      <c r="I48" s="50"/>
      <c r="J48" s="39"/>
      <c r="K48" s="50"/>
      <c r="L48" s="50"/>
      <c r="M48" s="50"/>
      <c r="N48" s="51"/>
      <c r="P48" s="27"/>
      <c r="Q48" s="27"/>
    </row>
    <row r="49" spans="2:17" ht="12.75">
      <c r="B49" s="45" t="s">
        <v>56</v>
      </c>
      <c r="C49" s="55">
        <v>524</v>
      </c>
      <c r="D49" s="55">
        <v>531</v>
      </c>
      <c r="E49" s="55">
        <v>600</v>
      </c>
      <c r="F49" s="55">
        <v>912</v>
      </c>
      <c r="G49" s="55">
        <v>878</v>
      </c>
      <c r="H49" s="55">
        <v>1351</v>
      </c>
      <c r="I49" s="47">
        <v>1406</v>
      </c>
      <c r="J49" s="55">
        <v>1715</v>
      </c>
      <c r="K49" s="47">
        <v>967</v>
      </c>
      <c r="L49" s="47">
        <v>1086</v>
      </c>
      <c r="M49" s="47">
        <v>426</v>
      </c>
      <c r="N49" s="48">
        <v>731</v>
      </c>
      <c r="P49" s="27"/>
      <c r="Q49" s="27"/>
    </row>
    <row r="50" spans="2:17" ht="12.75">
      <c r="B50" s="38" t="s">
        <v>59</v>
      </c>
      <c r="C50" s="39">
        <v>100</v>
      </c>
      <c r="D50" s="67">
        <v>376</v>
      </c>
      <c r="E50" s="67">
        <v>0</v>
      </c>
      <c r="F50" s="67">
        <v>416</v>
      </c>
      <c r="G50" s="67">
        <v>377</v>
      </c>
      <c r="H50" s="39">
        <v>971</v>
      </c>
      <c r="I50" s="85">
        <v>722</v>
      </c>
      <c r="J50" s="67">
        <v>722</v>
      </c>
      <c r="K50" s="85">
        <v>327</v>
      </c>
      <c r="L50" s="85">
        <v>357</v>
      </c>
      <c r="M50" s="85">
        <v>203</v>
      </c>
      <c r="N50" s="86">
        <v>133</v>
      </c>
      <c r="P50" s="27"/>
      <c r="Q50" s="27"/>
    </row>
    <row r="51" spans="2:17" ht="12.75">
      <c r="B51" s="68" t="s">
        <v>95</v>
      </c>
      <c r="C51" s="39">
        <v>77</v>
      </c>
      <c r="D51" s="39">
        <v>0</v>
      </c>
      <c r="E51" s="39">
        <v>0</v>
      </c>
      <c r="F51" s="39">
        <v>16</v>
      </c>
      <c r="G51" s="39">
        <v>36</v>
      </c>
      <c r="H51" s="39">
        <v>19</v>
      </c>
      <c r="I51" s="50">
        <v>44</v>
      </c>
      <c r="J51" s="39">
        <v>29</v>
      </c>
      <c r="K51" s="50">
        <v>19</v>
      </c>
      <c r="L51" s="50">
        <v>24</v>
      </c>
      <c r="M51" s="50">
        <v>0</v>
      </c>
      <c r="N51" s="51">
        <v>22</v>
      </c>
      <c r="P51" s="27"/>
      <c r="Q51" s="27"/>
    </row>
    <row r="52" spans="2:17" ht="12.75">
      <c r="B52" s="38" t="s">
        <v>57</v>
      </c>
      <c r="C52" s="39">
        <v>305</v>
      </c>
      <c r="D52" s="39">
        <v>126</v>
      </c>
      <c r="E52" s="39">
        <v>600</v>
      </c>
      <c r="F52" s="39">
        <v>450</v>
      </c>
      <c r="G52" s="39">
        <v>371</v>
      </c>
      <c r="H52" s="39">
        <v>303</v>
      </c>
      <c r="I52" s="50">
        <v>576</v>
      </c>
      <c r="J52" s="39">
        <v>866</v>
      </c>
      <c r="K52" s="50">
        <v>620</v>
      </c>
      <c r="L52" s="50">
        <v>589</v>
      </c>
      <c r="M52" s="50">
        <v>222</v>
      </c>
      <c r="N52" s="51">
        <v>305</v>
      </c>
      <c r="P52" s="27"/>
      <c r="Q52" s="27"/>
    </row>
    <row r="53" spans="2:17" ht="12.75">
      <c r="B53" s="38" t="s">
        <v>94</v>
      </c>
      <c r="C53" s="39">
        <v>41</v>
      </c>
      <c r="D53" s="39">
        <v>28</v>
      </c>
      <c r="E53" s="39">
        <v>0</v>
      </c>
      <c r="F53" s="39">
        <v>28</v>
      </c>
      <c r="G53" s="39">
        <v>93</v>
      </c>
      <c r="H53" s="39">
        <v>58</v>
      </c>
      <c r="I53" s="50">
        <v>63</v>
      </c>
      <c r="J53" s="39">
        <v>97</v>
      </c>
      <c r="K53" s="50">
        <v>0</v>
      </c>
      <c r="L53" s="50">
        <v>114</v>
      </c>
      <c r="M53" s="50">
        <v>0</v>
      </c>
      <c r="N53" s="51">
        <v>269</v>
      </c>
      <c r="P53" s="27"/>
      <c r="Q53" s="27"/>
    </row>
    <row r="54" spans="2:17" ht="12.75">
      <c r="B54" s="45"/>
      <c r="C54" s="46"/>
      <c r="D54" s="39"/>
      <c r="E54" s="39"/>
      <c r="F54" s="39"/>
      <c r="G54" s="39"/>
      <c r="H54" s="46"/>
      <c r="I54" s="50"/>
      <c r="J54" s="39"/>
      <c r="K54" s="50"/>
      <c r="L54" s="50"/>
      <c r="M54" s="50"/>
      <c r="N54" s="51"/>
      <c r="P54" s="28"/>
      <c r="Q54" s="27"/>
    </row>
    <row r="55" spans="2:17" ht="12.75">
      <c r="B55" s="45" t="s">
        <v>60</v>
      </c>
      <c r="C55" s="55">
        <v>746</v>
      </c>
      <c r="D55" s="46">
        <v>1208</v>
      </c>
      <c r="E55" s="46">
        <v>1400</v>
      </c>
      <c r="F55" s="46">
        <v>1226</v>
      </c>
      <c r="G55" s="46">
        <v>3034</v>
      </c>
      <c r="H55" s="55">
        <v>3525</v>
      </c>
      <c r="I55" s="47">
        <v>4248</v>
      </c>
      <c r="J55" s="46">
        <v>2143</v>
      </c>
      <c r="K55" s="47">
        <v>2193</v>
      </c>
      <c r="L55" s="47">
        <v>2029</v>
      </c>
      <c r="M55" s="47">
        <v>1751</v>
      </c>
      <c r="N55" s="48">
        <v>1579</v>
      </c>
      <c r="P55" s="27"/>
      <c r="Q55" s="27"/>
    </row>
    <row r="56" spans="2:17" ht="12.75">
      <c r="B56" s="45" t="s">
        <v>96</v>
      </c>
      <c r="C56" s="55">
        <v>746</v>
      </c>
      <c r="D56" s="46">
        <v>1208</v>
      </c>
      <c r="E56" s="55">
        <v>1400</v>
      </c>
      <c r="F56" s="55">
        <v>1123</v>
      </c>
      <c r="G56" s="55">
        <v>2947</v>
      </c>
      <c r="H56" s="55">
        <v>3371</v>
      </c>
      <c r="I56" s="47">
        <v>4207</v>
      </c>
      <c r="J56" s="55">
        <v>2037</v>
      </c>
      <c r="K56" s="47">
        <v>2174</v>
      </c>
      <c r="L56" s="47">
        <v>1957</v>
      </c>
      <c r="M56" s="47">
        <v>1724</v>
      </c>
      <c r="N56" s="48">
        <v>1417</v>
      </c>
      <c r="P56" s="27"/>
      <c r="Q56" s="27"/>
    </row>
    <row r="57" spans="2:17" ht="12.75">
      <c r="B57" s="38" t="s">
        <v>97</v>
      </c>
      <c r="C57" s="39">
        <v>607</v>
      </c>
      <c r="D57" s="39">
        <v>845</v>
      </c>
      <c r="E57" s="39">
        <v>900</v>
      </c>
      <c r="F57" s="39">
        <v>667</v>
      </c>
      <c r="G57" s="39">
        <v>2748</v>
      </c>
      <c r="H57" s="39">
        <v>3041</v>
      </c>
      <c r="I57" s="50">
        <v>3398</v>
      </c>
      <c r="J57" s="39">
        <v>1594</v>
      </c>
      <c r="K57" s="50">
        <v>1976</v>
      </c>
      <c r="L57" s="50">
        <v>1846</v>
      </c>
      <c r="M57" s="50">
        <v>1663</v>
      </c>
      <c r="N57" s="51">
        <v>1173</v>
      </c>
      <c r="P57" s="27"/>
      <c r="Q57" s="27"/>
    </row>
    <row r="58" spans="2:17" ht="12.75">
      <c r="B58" s="38" t="s">
        <v>98</v>
      </c>
      <c r="C58" s="39">
        <v>138</v>
      </c>
      <c r="D58" s="39">
        <v>363</v>
      </c>
      <c r="E58" s="39">
        <v>500</v>
      </c>
      <c r="F58" s="39">
        <v>456</v>
      </c>
      <c r="G58" s="39">
        <v>199</v>
      </c>
      <c r="H58" s="39">
        <v>330</v>
      </c>
      <c r="I58" s="50">
        <v>809</v>
      </c>
      <c r="J58" s="39">
        <v>443</v>
      </c>
      <c r="K58" s="50">
        <v>172</v>
      </c>
      <c r="L58" s="50">
        <v>111</v>
      </c>
      <c r="M58" s="50">
        <v>61</v>
      </c>
      <c r="N58" s="51">
        <v>244</v>
      </c>
      <c r="P58" s="27"/>
      <c r="Q58" s="27"/>
    </row>
    <row r="59" spans="2:17" ht="12.75">
      <c r="B59" s="38" t="s">
        <v>99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  <c r="I59" s="50">
        <v>0</v>
      </c>
      <c r="J59" s="39">
        <v>0</v>
      </c>
      <c r="K59" s="50">
        <v>25</v>
      </c>
      <c r="L59" s="50">
        <v>0</v>
      </c>
      <c r="M59" s="50">
        <v>0</v>
      </c>
      <c r="N59" s="51">
        <v>0</v>
      </c>
      <c r="P59" s="27"/>
      <c r="Q59" s="27"/>
    </row>
    <row r="60" spans="2:17" ht="12.75">
      <c r="B60" s="45"/>
      <c r="C60" s="46"/>
      <c r="D60" s="39"/>
      <c r="E60" s="39"/>
      <c r="F60" s="39"/>
      <c r="G60" s="39"/>
      <c r="H60" s="46"/>
      <c r="I60" s="50"/>
      <c r="J60" s="39"/>
      <c r="K60" s="50"/>
      <c r="L60" s="50"/>
      <c r="M60" s="50"/>
      <c r="N60" s="51"/>
      <c r="P60" s="28"/>
      <c r="Q60" s="27"/>
    </row>
    <row r="61" spans="2:17" ht="12.75">
      <c r="B61" s="45" t="s">
        <v>100</v>
      </c>
      <c r="C61" s="39"/>
      <c r="D61" s="39"/>
      <c r="E61" s="39"/>
      <c r="F61" s="39"/>
      <c r="G61" s="39"/>
      <c r="H61" s="39"/>
      <c r="I61" s="50"/>
      <c r="J61" s="39"/>
      <c r="K61" s="50"/>
      <c r="L61" s="50"/>
      <c r="M61" s="50"/>
      <c r="N61" s="51"/>
      <c r="P61" s="27"/>
      <c r="Q61" s="27"/>
    </row>
    <row r="62" spans="2:17" ht="12.75">
      <c r="B62" s="45" t="s">
        <v>101</v>
      </c>
      <c r="C62" s="55">
        <v>0</v>
      </c>
      <c r="D62" s="55">
        <v>0</v>
      </c>
      <c r="E62" s="55"/>
      <c r="F62" s="55">
        <v>102</v>
      </c>
      <c r="G62" s="55">
        <v>86</v>
      </c>
      <c r="H62" s="55">
        <v>154</v>
      </c>
      <c r="I62" s="47">
        <v>40</v>
      </c>
      <c r="J62" s="55">
        <v>105</v>
      </c>
      <c r="K62" s="47">
        <v>18</v>
      </c>
      <c r="L62" s="47">
        <v>71</v>
      </c>
      <c r="M62" s="47">
        <v>27</v>
      </c>
      <c r="N62" s="48">
        <v>162</v>
      </c>
      <c r="P62" s="27"/>
      <c r="Q62" s="27"/>
    </row>
    <row r="63" spans="2:17" ht="12.75">
      <c r="B63" s="38"/>
      <c r="C63" s="39"/>
      <c r="D63" s="39"/>
      <c r="E63" s="39"/>
      <c r="F63" s="39"/>
      <c r="G63" s="39"/>
      <c r="H63" s="39"/>
      <c r="I63" s="50"/>
      <c r="J63" s="39"/>
      <c r="K63" s="50"/>
      <c r="L63" s="50"/>
      <c r="M63" s="50"/>
      <c r="N63" s="51"/>
      <c r="P63" s="27"/>
      <c r="Q63" s="27"/>
    </row>
    <row r="64" spans="2:17" ht="12.75">
      <c r="B64" s="45" t="s">
        <v>63</v>
      </c>
      <c r="C64" s="46">
        <v>3025</v>
      </c>
      <c r="D64" s="55">
        <v>2545</v>
      </c>
      <c r="E64" s="55">
        <v>4700</v>
      </c>
      <c r="F64" s="55">
        <v>7266</v>
      </c>
      <c r="G64" s="55">
        <v>7488</v>
      </c>
      <c r="H64" s="55">
        <v>10556</v>
      </c>
      <c r="I64" s="47">
        <v>16086</v>
      </c>
      <c r="J64" s="55">
        <v>19712</v>
      </c>
      <c r="K64" s="47">
        <v>11395</v>
      </c>
      <c r="L64" s="47">
        <v>7389</v>
      </c>
      <c r="M64" s="47">
        <v>4928</v>
      </c>
      <c r="N64" s="48">
        <v>5368</v>
      </c>
      <c r="P64" s="28"/>
      <c r="Q64" s="27"/>
    </row>
    <row r="65" spans="2:17" ht="12.75">
      <c r="B65" s="45" t="s">
        <v>64</v>
      </c>
      <c r="C65" s="46">
        <v>595</v>
      </c>
      <c r="D65" s="55">
        <v>749</v>
      </c>
      <c r="E65" s="55">
        <v>1100</v>
      </c>
      <c r="F65" s="55">
        <v>1498</v>
      </c>
      <c r="G65" s="55">
        <v>1398</v>
      </c>
      <c r="H65" s="55">
        <v>1699</v>
      </c>
      <c r="I65" s="47">
        <v>2146</v>
      </c>
      <c r="J65" s="55">
        <v>2444</v>
      </c>
      <c r="K65" s="47">
        <v>1197</v>
      </c>
      <c r="L65" s="47">
        <v>1838</v>
      </c>
      <c r="M65" s="47">
        <v>1194</v>
      </c>
      <c r="N65" s="48">
        <v>1475</v>
      </c>
      <c r="P65" s="28"/>
      <c r="Q65" s="27"/>
    </row>
    <row r="66" spans="2:17" ht="12.75">
      <c r="B66" s="38" t="s">
        <v>102</v>
      </c>
      <c r="C66" s="39">
        <v>0</v>
      </c>
      <c r="D66" s="39">
        <v>58</v>
      </c>
      <c r="E66" s="39">
        <v>250</v>
      </c>
      <c r="F66" s="39">
        <v>36</v>
      </c>
      <c r="G66" s="39">
        <v>75</v>
      </c>
      <c r="H66" s="39">
        <v>221</v>
      </c>
      <c r="I66" s="50">
        <v>259</v>
      </c>
      <c r="J66" s="39">
        <v>344</v>
      </c>
      <c r="K66" s="50">
        <v>154</v>
      </c>
      <c r="L66" s="50">
        <v>47</v>
      </c>
      <c r="M66" s="50">
        <v>200</v>
      </c>
      <c r="N66" s="51">
        <v>49</v>
      </c>
      <c r="P66" s="27"/>
      <c r="Q66" s="27"/>
    </row>
    <row r="67" spans="2:17" ht="12.75">
      <c r="B67" s="38" t="s">
        <v>103</v>
      </c>
      <c r="C67" s="39">
        <v>120</v>
      </c>
      <c r="D67" s="39">
        <v>126</v>
      </c>
      <c r="E67" s="39">
        <v>350</v>
      </c>
      <c r="F67" s="39">
        <v>36</v>
      </c>
      <c r="G67" s="39">
        <v>182</v>
      </c>
      <c r="H67" s="39">
        <v>119</v>
      </c>
      <c r="I67" s="50">
        <v>52</v>
      </c>
      <c r="J67" s="39">
        <v>299</v>
      </c>
      <c r="K67" s="50">
        <v>109</v>
      </c>
      <c r="L67" s="50">
        <v>270</v>
      </c>
      <c r="M67" s="50">
        <v>127</v>
      </c>
      <c r="N67" s="51">
        <v>65</v>
      </c>
      <c r="P67" s="27"/>
      <c r="Q67" s="27"/>
    </row>
    <row r="68" spans="2:17" ht="12.75">
      <c r="B68" s="38" t="s">
        <v>104</v>
      </c>
      <c r="C68" s="39">
        <v>350</v>
      </c>
      <c r="D68" s="39">
        <v>368</v>
      </c>
      <c r="E68" s="39">
        <v>500</v>
      </c>
      <c r="F68" s="39">
        <v>1164</v>
      </c>
      <c r="G68" s="39">
        <v>875</v>
      </c>
      <c r="H68" s="39">
        <v>1050</v>
      </c>
      <c r="I68" s="50">
        <v>1442</v>
      </c>
      <c r="J68" s="39">
        <v>1382</v>
      </c>
      <c r="K68" s="50">
        <v>802</v>
      </c>
      <c r="L68" s="50">
        <v>1087</v>
      </c>
      <c r="M68" s="50">
        <v>740</v>
      </c>
      <c r="N68" s="51">
        <v>900</v>
      </c>
      <c r="P68" s="27"/>
      <c r="Q68" s="27"/>
    </row>
    <row r="69" spans="2:17" ht="12.75">
      <c r="B69" s="38" t="s">
        <v>105</v>
      </c>
      <c r="C69" s="39">
        <v>87</v>
      </c>
      <c r="D69" s="39">
        <v>19</v>
      </c>
      <c r="E69" s="39">
        <v>0</v>
      </c>
      <c r="F69" s="39">
        <v>50</v>
      </c>
      <c r="G69" s="39">
        <v>114</v>
      </c>
      <c r="H69" s="39">
        <v>188</v>
      </c>
      <c r="I69" s="50">
        <v>225</v>
      </c>
      <c r="J69" s="39">
        <v>134</v>
      </c>
      <c r="K69" s="50">
        <v>55</v>
      </c>
      <c r="L69" s="50">
        <v>318</v>
      </c>
      <c r="M69" s="50">
        <v>28</v>
      </c>
      <c r="N69" s="51">
        <v>314</v>
      </c>
      <c r="P69" s="27"/>
      <c r="Q69" s="27"/>
    </row>
    <row r="70" spans="2:17" ht="12.75">
      <c r="B70" s="38" t="s">
        <v>106</v>
      </c>
      <c r="C70" s="39">
        <v>36</v>
      </c>
      <c r="D70" s="39">
        <v>175</v>
      </c>
      <c r="E70" s="39">
        <v>0</v>
      </c>
      <c r="F70" s="39">
        <v>210</v>
      </c>
      <c r="G70" s="39">
        <v>151</v>
      </c>
      <c r="H70" s="39">
        <v>118</v>
      </c>
      <c r="I70" s="50">
        <v>166</v>
      </c>
      <c r="J70" s="39">
        <v>283</v>
      </c>
      <c r="K70" s="50">
        <v>74</v>
      </c>
      <c r="L70" s="50">
        <v>114</v>
      </c>
      <c r="M70" s="50">
        <v>97</v>
      </c>
      <c r="N70" s="51">
        <v>146</v>
      </c>
      <c r="P70" s="27"/>
      <c r="Q70" s="27"/>
    </row>
    <row r="71" spans="2:17" ht="12.75">
      <c r="B71" s="38" t="s">
        <v>39</v>
      </c>
      <c r="C71" s="39">
        <v>0</v>
      </c>
      <c r="D71" s="39">
        <v>0</v>
      </c>
      <c r="E71" s="39">
        <v>0</v>
      </c>
      <c r="F71" s="39">
        <v>0</v>
      </c>
      <c r="G71" s="39">
        <v>53</v>
      </c>
      <c r="H71" s="41">
        <v>37</v>
      </c>
      <c r="I71" s="50">
        <v>0</v>
      </c>
      <c r="J71" s="39">
        <v>34</v>
      </c>
      <c r="K71" s="50">
        <v>39</v>
      </c>
      <c r="L71" s="50">
        <v>30</v>
      </c>
      <c r="M71" s="50">
        <v>0</v>
      </c>
      <c r="N71" s="51">
        <v>0</v>
      </c>
      <c r="P71" s="27"/>
      <c r="Q71" s="27"/>
    </row>
    <row r="72" spans="2:17" ht="12.75">
      <c r="B72" s="38" t="s">
        <v>71</v>
      </c>
      <c r="C72" s="39">
        <v>209</v>
      </c>
      <c r="D72" s="39">
        <v>135</v>
      </c>
      <c r="E72" s="39">
        <v>370</v>
      </c>
      <c r="F72" s="39">
        <v>119</v>
      </c>
      <c r="G72" s="39">
        <v>210</v>
      </c>
      <c r="H72" s="39">
        <v>374</v>
      </c>
      <c r="I72" s="50">
        <v>399</v>
      </c>
      <c r="J72" s="39">
        <v>634</v>
      </c>
      <c r="K72" s="50">
        <v>261</v>
      </c>
      <c r="L72" s="50">
        <v>396</v>
      </c>
      <c r="M72" s="50">
        <v>156</v>
      </c>
      <c r="N72" s="51">
        <v>223</v>
      </c>
      <c r="P72" s="27"/>
      <c r="Q72" s="27"/>
    </row>
    <row r="73" spans="2:17" ht="12.75">
      <c r="B73" s="38" t="s">
        <v>72</v>
      </c>
      <c r="C73" s="39">
        <v>0</v>
      </c>
      <c r="D73" s="39">
        <v>28</v>
      </c>
      <c r="E73" s="39">
        <v>470</v>
      </c>
      <c r="F73" s="39">
        <v>0</v>
      </c>
      <c r="G73" s="39">
        <v>0</v>
      </c>
      <c r="H73" s="39">
        <v>173</v>
      </c>
      <c r="I73" s="50">
        <v>439</v>
      </c>
      <c r="J73" s="39">
        <v>2044</v>
      </c>
      <c r="K73" s="50">
        <v>1153</v>
      </c>
      <c r="L73" s="50">
        <v>65</v>
      </c>
      <c r="M73" s="50">
        <v>29</v>
      </c>
      <c r="N73" s="51">
        <v>0</v>
      </c>
      <c r="P73" s="27"/>
      <c r="Q73" s="27"/>
    </row>
    <row r="74" spans="2:17" ht="12.75">
      <c r="B74" s="38" t="s">
        <v>73</v>
      </c>
      <c r="C74" s="39">
        <v>33</v>
      </c>
      <c r="D74" s="39">
        <v>0</v>
      </c>
      <c r="E74" s="39">
        <v>110</v>
      </c>
      <c r="F74" s="39">
        <v>344</v>
      </c>
      <c r="G74" s="39">
        <v>134</v>
      </c>
      <c r="H74" s="39">
        <v>510</v>
      </c>
      <c r="I74" s="50">
        <v>755</v>
      </c>
      <c r="J74" s="39">
        <v>582</v>
      </c>
      <c r="K74" s="50">
        <v>177</v>
      </c>
      <c r="L74" s="50">
        <v>110</v>
      </c>
      <c r="M74" s="50">
        <v>0</v>
      </c>
      <c r="N74" s="51">
        <v>0</v>
      </c>
      <c r="P74" s="27"/>
      <c r="Q74" s="27"/>
    </row>
    <row r="75" spans="2:17" ht="12.75">
      <c r="B75" s="38" t="s">
        <v>74</v>
      </c>
      <c r="C75" s="39">
        <v>1364</v>
      </c>
      <c r="D75" s="39">
        <v>611</v>
      </c>
      <c r="E75" s="39">
        <v>1700</v>
      </c>
      <c r="F75" s="39">
        <v>3180</v>
      </c>
      <c r="G75" s="39">
        <v>3850</v>
      </c>
      <c r="H75" s="39">
        <v>4393</v>
      </c>
      <c r="I75" s="50">
        <v>6582</v>
      </c>
      <c r="J75" s="39">
        <v>6688</v>
      </c>
      <c r="K75" s="50">
        <v>4435</v>
      </c>
      <c r="L75" s="50">
        <v>2810</v>
      </c>
      <c r="M75" s="50">
        <v>1860</v>
      </c>
      <c r="N75" s="51">
        <v>1944</v>
      </c>
      <c r="P75" s="27"/>
      <c r="Q75" s="27"/>
    </row>
    <row r="76" spans="2:17" ht="12.75">
      <c r="B76" s="38" t="s">
        <v>75</v>
      </c>
      <c r="C76" s="39">
        <v>657</v>
      </c>
      <c r="D76" s="39">
        <v>584</v>
      </c>
      <c r="E76" s="39">
        <v>840</v>
      </c>
      <c r="F76" s="39">
        <v>1639</v>
      </c>
      <c r="G76" s="39">
        <v>1100</v>
      </c>
      <c r="H76" s="39">
        <v>2444</v>
      </c>
      <c r="I76" s="50">
        <v>4584</v>
      </c>
      <c r="J76" s="39">
        <v>6197</v>
      </c>
      <c r="K76" s="50">
        <v>3753</v>
      </c>
      <c r="L76" s="50">
        <v>1586</v>
      </c>
      <c r="M76" s="50">
        <v>1168</v>
      </c>
      <c r="N76" s="51">
        <v>1100</v>
      </c>
      <c r="P76" s="27"/>
      <c r="Q76" s="27"/>
    </row>
    <row r="77" spans="2:17" ht="12.75">
      <c r="B77" s="38" t="s">
        <v>76</v>
      </c>
      <c r="C77" s="39">
        <v>23</v>
      </c>
      <c r="D77" s="39">
        <v>31</v>
      </c>
      <c r="E77" s="39">
        <v>110</v>
      </c>
      <c r="F77" s="39">
        <v>43</v>
      </c>
      <c r="G77" s="39">
        <v>189</v>
      </c>
      <c r="H77" s="39">
        <v>223</v>
      </c>
      <c r="I77" s="50">
        <v>264</v>
      </c>
      <c r="J77" s="39">
        <v>81</v>
      </c>
      <c r="K77" s="50">
        <v>68</v>
      </c>
      <c r="L77" s="50">
        <v>36</v>
      </c>
      <c r="M77" s="50">
        <v>121</v>
      </c>
      <c r="N77" s="51">
        <v>78</v>
      </c>
      <c r="P77" s="27"/>
      <c r="Q77" s="27"/>
    </row>
    <row r="78" spans="2:17" ht="12.75">
      <c r="B78" s="38" t="s">
        <v>107</v>
      </c>
      <c r="C78" s="39">
        <v>0</v>
      </c>
      <c r="D78" s="39">
        <v>84</v>
      </c>
      <c r="E78" s="39">
        <v>0</v>
      </c>
      <c r="F78" s="39">
        <v>0</v>
      </c>
      <c r="G78" s="39">
        <v>149</v>
      </c>
      <c r="H78" s="39">
        <v>85</v>
      </c>
      <c r="I78" s="50">
        <v>59</v>
      </c>
      <c r="J78" s="39">
        <v>117</v>
      </c>
      <c r="K78" s="50">
        <v>28</v>
      </c>
      <c r="L78" s="50">
        <v>195</v>
      </c>
      <c r="M78" s="50">
        <v>58</v>
      </c>
      <c r="N78" s="51">
        <v>232</v>
      </c>
      <c r="P78" s="27"/>
      <c r="Q78" s="27"/>
    </row>
    <row r="79" spans="2:17" ht="12.75">
      <c r="B79" s="38" t="s">
        <v>70</v>
      </c>
      <c r="C79" s="39">
        <v>74</v>
      </c>
      <c r="D79" s="39">
        <v>56</v>
      </c>
      <c r="E79" s="39">
        <v>0</v>
      </c>
      <c r="F79" s="39">
        <v>199</v>
      </c>
      <c r="G79" s="39">
        <v>175</v>
      </c>
      <c r="H79" s="39">
        <v>76</v>
      </c>
      <c r="I79" s="50">
        <v>29</v>
      </c>
      <c r="J79" s="39">
        <v>570</v>
      </c>
      <c r="K79" s="50">
        <v>0</v>
      </c>
      <c r="L79" s="50">
        <v>0</v>
      </c>
      <c r="M79" s="50">
        <v>0</v>
      </c>
      <c r="N79" s="51">
        <v>66</v>
      </c>
      <c r="P79" s="27"/>
      <c r="Q79" s="27"/>
    </row>
    <row r="80" spans="2:17" ht="12.75">
      <c r="B80" s="38" t="s">
        <v>108</v>
      </c>
      <c r="C80" s="39">
        <v>0</v>
      </c>
      <c r="D80" s="39">
        <v>0</v>
      </c>
      <c r="E80" s="39">
        <v>0</v>
      </c>
      <c r="F80" s="39">
        <v>0</v>
      </c>
      <c r="G80" s="39">
        <v>0</v>
      </c>
      <c r="H80" s="39">
        <v>0</v>
      </c>
      <c r="I80" s="50">
        <v>81</v>
      </c>
      <c r="J80" s="39">
        <v>0</v>
      </c>
      <c r="K80" s="50">
        <v>0</v>
      </c>
      <c r="L80" s="50">
        <v>0</v>
      </c>
      <c r="M80" s="50">
        <v>0</v>
      </c>
      <c r="N80" s="51">
        <v>0</v>
      </c>
      <c r="P80" s="27"/>
      <c r="Q80" s="27"/>
    </row>
    <row r="81" spans="2:17" ht="12.75">
      <c r="B81" s="69" t="s">
        <v>109</v>
      </c>
      <c r="C81" s="39">
        <v>67</v>
      </c>
      <c r="D81" s="39">
        <v>264</v>
      </c>
      <c r="E81" s="39">
        <v>0</v>
      </c>
      <c r="F81" s="39">
        <v>241</v>
      </c>
      <c r="G81" s="39">
        <v>226</v>
      </c>
      <c r="H81" s="39">
        <v>537</v>
      </c>
      <c r="I81" s="50">
        <v>744</v>
      </c>
      <c r="J81" s="39">
        <v>316</v>
      </c>
      <c r="K81" s="50">
        <v>279</v>
      </c>
      <c r="L81" s="50">
        <v>319</v>
      </c>
      <c r="M81" s="50">
        <v>340</v>
      </c>
      <c r="N81" s="51">
        <v>246</v>
      </c>
      <c r="P81" s="27"/>
      <c r="Q81" s="27"/>
    </row>
    <row r="82" spans="2:17" ht="12.75">
      <c r="B82" s="70"/>
      <c r="C82" s="39"/>
      <c r="D82" s="39"/>
      <c r="E82" s="39"/>
      <c r="F82" s="39"/>
      <c r="G82" s="39"/>
      <c r="H82" s="39"/>
      <c r="I82" s="50"/>
      <c r="J82" s="39"/>
      <c r="K82" s="50"/>
      <c r="L82" s="50"/>
      <c r="M82" s="50"/>
      <c r="N82" s="51"/>
      <c r="P82" s="27"/>
      <c r="Q82" s="27"/>
    </row>
    <row r="83" spans="2:17" ht="12.75">
      <c r="B83" s="45" t="s">
        <v>77</v>
      </c>
      <c r="C83" s="46">
        <v>464</v>
      </c>
      <c r="D83" s="55">
        <v>417</v>
      </c>
      <c r="E83" s="55">
        <v>0</v>
      </c>
      <c r="F83" s="55">
        <v>458</v>
      </c>
      <c r="G83" s="55">
        <v>1249</v>
      </c>
      <c r="H83" s="46">
        <v>1904</v>
      </c>
      <c r="I83" s="47">
        <v>2002</v>
      </c>
      <c r="J83" s="55">
        <v>2045</v>
      </c>
      <c r="K83" s="47">
        <v>1671</v>
      </c>
      <c r="L83" s="47">
        <v>941</v>
      </c>
      <c r="M83" s="47">
        <v>504</v>
      </c>
      <c r="N83" s="48">
        <v>586</v>
      </c>
      <c r="P83" s="28"/>
      <c r="Q83" s="27"/>
    </row>
    <row r="84" spans="2:17" ht="12.75">
      <c r="B84" s="38" t="s">
        <v>78</v>
      </c>
      <c r="C84" s="39">
        <v>464</v>
      </c>
      <c r="D84" s="39">
        <v>389</v>
      </c>
      <c r="E84" s="39">
        <v>0</v>
      </c>
      <c r="F84" s="39">
        <v>458</v>
      </c>
      <c r="G84" s="39">
        <v>1114</v>
      </c>
      <c r="H84" s="39">
        <v>1824</v>
      </c>
      <c r="I84" s="50">
        <v>1901</v>
      </c>
      <c r="J84" s="39">
        <v>1857</v>
      </c>
      <c r="K84" s="50">
        <v>1671</v>
      </c>
      <c r="L84" s="50">
        <v>941</v>
      </c>
      <c r="M84" s="50">
        <v>504</v>
      </c>
      <c r="N84" s="51">
        <v>552</v>
      </c>
      <c r="P84" s="27"/>
      <c r="Q84" s="27"/>
    </row>
    <row r="85" spans="2:17" ht="12.75">
      <c r="B85" s="38" t="s">
        <v>79</v>
      </c>
      <c r="C85" s="39">
        <v>0</v>
      </c>
      <c r="D85" s="39">
        <v>0</v>
      </c>
      <c r="E85" s="39">
        <v>0</v>
      </c>
      <c r="F85" s="39">
        <v>0</v>
      </c>
      <c r="G85" s="39">
        <v>135</v>
      </c>
      <c r="H85" s="39">
        <v>79</v>
      </c>
      <c r="I85" s="50">
        <v>101</v>
      </c>
      <c r="J85" s="39">
        <v>187</v>
      </c>
      <c r="K85" s="50">
        <v>0</v>
      </c>
      <c r="L85" s="50">
        <v>0</v>
      </c>
      <c r="M85" s="50">
        <v>0</v>
      </c>
      <c r="N85" s="51">
        <v>33</v>
      </c>
      <c r="P85" s="27"/>
      <c r="Q85" s="27"/>
    </row>
    <row r="86" spans="2:17" ht="12.75">
      <c r="B86" s="38" t="s">
        <v>94</v>
      </c>
      <c r="C86" s="39">
        <v>0</v>
      </c>
      <c r="D86" s="39">
        <v>28</v>
      </c>
      <c r="E86" s="39">
        <v>0</v>
      </c>
      <c r="F86" s="39">
        <v>0</v>
      </c>
      <c r="G86" s="39">
        <v>0</v>
      </c>
      <c r="H86" s="39">
        <v>0</v>
      </c>
      <c r="I86" s="50">
        <v>0</v>
      </c>
      <c r="J86" s="39">
        <v>0</v>
      </c>
      <c r="K86" s="50">
        <v>0</v>
      </c>
      <c r="L86" s="50">
        <v>0</v>
      </c>
      <c r="M86" s="50">
        <v>0</v>
      </c>
      <c r="N86" s="51">
        <v>0</v>
      </c>
      <c r="P86" s="27"/>
      <c r="Q86" s="27"/>
    </row>
    <row r="87" spans="2:17" ht="12.75">
      <c r="B87" s="38"/>
      <c r="C87" s="39"/>
      <c r="D87" s="39"/>
      <c r="E87" s="39"/>
      <c r="F87" s="39"/>
      <c r="G87" s="39"/>
      <c r="H87" s="39"/>
      <c r="I87" s="50"/>
      <c r="J87" s="39"/>
      <c r="K87" s="50"/>
      <c r="L87" s="50"/>
      <c r="M87" s="50"/>
      <c r="N87" s="51"/>
      <c r="P87" s="27"/>
      <c r="Q87" s="27"/>
    </row>
    <row r="88" spans="2:17" ht="13.5" thickBot="1">
      <c r="B88" s="57" t="s">
        <v>80</v>
      </c>
      <c r="C88" s="58">
        <v>7</v>
      </c>
      <c r="D88" s="71">
        <v>0</v>
      </c>
      <c r="E88" s="71">
        <v>0</v>
      </c>
      <c r="F88" s="71">
        <v>10</v>
      </c>
      <c r="G88" s="71">
        <v>0</v>
      </c>
      <c r="H88" s="58">
        <v>0</v>
      </c>
      <c r="I88" s="60">
        <v>0</v>
      </c>
      <c r="J88" s="71">
        <v>0</v>
      </c>
      <c r="K88" s="60">
        <v>40</v>
      </c>
      <c r="L88" s="60">
        <v>44</v>
      </c>
      <c r="M88" s="60">
        <v>0</v>
      </c>
      <c r="N88" s="61">
        <v>8</v>
      </c>
      <c r="P88" s="27"/>
      <c r="Q88" s="27"/>
    </row>
    <row r="89" spans="16:17" ht="30" customHeight="1">
      <c r="P89" s="27"/>
      <c r="Q89" s="27"/>
    </row>
    <row r="90" spans="2:17" ht="14.25">
      <c r="B90" s="62" t="s">
        <v>81</v>
      </c>
      <c r="P90" s="27"/>
      <c r="Q90" s="27"/>
    </row>
    <row r="91" spans="2:14" ht="15.75" customHeight="1"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</row>
    <row r="92" ht="18" customHeight="1">
      <c r="B92" s="64" t="s">
        <v>118</v>
      </c>
    </row>
    <row r="93" ht="6" customHeight="1">
      <c r="B93" s="65"/>
    </row>
    <row r="94" ht="18" customHeight="1">
      <c r="B94" s="66" t="s">
        <v>119</v>
      </c>
    </row>
    <row r="96" spans="2:14" ht="12.75">
      <c r="B96" t="s">
        <v>111</v>
      </c>
      <c r="C96">
        <v>36</v>
      </c>
      <c r="D96">
        <v>0</v>
      </c>
      <c r="E96">
        <v>0</v>
      </c>
      <c r="F96">
        <v>16</v>
      </c>
      <c r="G96">
        <v>0</v>
      </c>
      <c r="H96">
        <v>0</v>
      </c>
      <c r="I96">
        <v>44</v>
      </c>
      <c r="J96">
        <v>29</v>
      </c>
      <c r="K96">
        <v>19</v>
      </c>
      <c r="L96">
        <v>0</v>
      </c>
      <c r="M96">
        <v>0</v>
      </c>
      <c r="N96">
        <v>22</v>
      </c>
    </row>
  </sheetData>
  <sheetProtection/>
  <mergeCells count="2">
    <mergeCell ref="B1:N1"/>
    <mergeCell ref="C4:N4"/>
  </mergeCells>
  <printOptions horizontalCentered="1"/>
  <pageMargins left="0.56" right="0.54" top="0.54" bottom="0.54" header="0.5118110236220472" footer="0.5118110236220472"/>
  <pageSetup horizontalDpi="300" verticalDpi="300" orientation="portrait" paperSize="9" scale="5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Q96"/>
  <sheetViews>
    <sheetView zoomScale="75" zoomScaleNormal="75" zoomScalePageLayoutView="0" workbookViewId="0" topLeftCell="A1">
      <selection activeCell="B1" sqref="B1:N1"/>
    </sheetView>
  </sheetViews>
  <sheetFormatPr defaultColWidth="9.140625" defaultRowHeight="12.75"/>
  <cols>
    <col min="1" max="1" width="2.28125" style="29" customWidth="1"/>
    <col min="2" max="2" width="27.421875" style="29" customWidth="1"/>
    <col min="3" max="9" width="9.140625" style="29" customWidth="1"/>
    <col min="10" max="10" width="10.7109375" style="29" customWidth="1"/>
    <col min="11" max="11" width="11.00390625" style="29" customWidth="1"/>
    <col min="12" max="12" width="10.57421875" style="29" customWidth="1"/>
    <col min="13" max="13" width="10.421875" style="29" customWidth="1"/>
    <col min="14" max="14" width="10.28125" style="29" customWidth="1"/>
    <col min="15" max="15" width="2.28125" style="29" customWidth="1"/>
    <col min="16" max="16384" width="9.140625" style="29" customWidth="1"/>
  </cols>
  <sheetData>
    <row r="1" spans="2:14" ht="45" customHeight="1" thickBot="1">
      <c r="B1" s="194" t="s">
        <v>16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</row>
    <row r="2" spans="2:10" ht="25.5" customHeight="1" thickTop="1">
      <c r="B2" s="30"/>
      <c r="C2" s="31"/>
      <c r="D2" s="31"/>
      <c r="E2" s="31"/>
      <c r="F2" s="31"/>
      <c r="G2" s="31"/>
      <c r="H2" s="31"/>
      <c r="I2" s="31"/>
      <c r="J2" s="31"/>
    </row>
    <row r="3" spans="3:7" ht="13.5" thickBot="1">
      <c r="C3" s="32"/>
      <c r="D3" s="27"/>
      <c r="E3" s="27"/>
      <c r="F3" s="27"/>
      <c r="G3" s="27"/>
    </row>
    <row r="4" spans="2:14" ht="15.75">
      <c r="B4" s="33" t="s">
        <v>17</v>
      </c>
      <c r="C4" s="195">
        <v>2011</v>
      </c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7"/>
    </row>
    <row r="5" spans="2:14" ht="15" customHeight="1">
      <c r="B5" s="34" t="s">
        <v>18</v>
      </c>
      <c r="C5" s="35" t="s">
        <v>1</v>
      </c>
      <c r="D5" s="35" t="s">
        <v>2</v>
      </c>
      <c r="E5" s="36" t="s">
        <v>3</v>
      </c>
      <c r="F5" s="35" t="s">
        <v>4</v>
      </c>
      <c r="G5" s="35" t="s">
        <v>5</v>
      </c>
      <c r="H5" s="35" t="s">
        <v>6</v>
      </c>
      <c r="I5" s="35" t="s">
        <v>7</v>
      </c>
      <c r="J5" s="35" t="s">
        <v>8</v>
      </c>
      <c r="K5" s="35" t="s">
        <v>9</v>
      </c>
      <c r="L5" s="35" t="s">
        <v>10</v>
      </c>
      <c r="M5" s="35" t="s">
        <v>11</v>
      </c>
      <c r="N5" s="37" t="s">
        <v>12</v>
      </c>
    </row>
    <row r="6" spans="2:14" ht="12.75">
      <c r="B6" s="38"/>
      <c r="C6" s="39"/>
      <c r="D6" s="39"/>
      <c r="E6" s="40"/>
      <c r="F6" s="41"/>
      <c r="G6" s="41"/>
      <c r="H6" s="41"/>
      <c r="I6" s="42"/>
      <c r="J6" s="43"/>
      <c r="K6" s="42"/>
      <c r="L6" s="42"/>
      <c r="M6" s="42"/>
      <c r="N6" s="44"/>
    </row>
    <row r="7" spans="2:17" ht="12.75">
      <c r="B7" s="45" t="s">
        <v>19</v>
      </c>
      <c r="C7" s="46">
        <v>44442</v>
      </c>
      <c r="D7" s="46">
        <v>62294</v>
      </c>
      <c r="E7" s="46">
        <v>98964</v>
      </c>
      <c r="F7" s="46">
        <v>199762</v>
      </c>
      <c r="G7" s="46">
        <v>267487</v>
      </c>
      <c r="H7" s="46">
        <v>300817</v>
      </c>
      <c r="I7" s="47">
        <v>359104</v>
      </c>
      <c r="J7" s="46">
        <v>337013</v>
      </c>
      <c r="K7" s="47">
        <v>304260</v>
      </c>
      <c r="L7" s="47">
        <v>259863</v>
      </c>
      <c r="M7" s="47">
        <v>92878</v>
      </c>
      <c r="N7" s="48">
        <v>65339</v>
      </c>
      <c r="P7" s="28"/>
      <c r="Q7" s="27"/>
    </row>
    <row r="8" spans="2:17" ht="12.75">
      <c r="B8" s="49"/>
      <c r="C8" s="46"/>
      <c r="D8" s="46"/>
      <c r="E8" s="46"/>
      <c r="F8" s="39"/>
      <c r="G8" s="39"/>
      <c r="H8" s="41"/>
      <c r="I8" s="50"/>
      <c r="J8" s="46"/>
      <c r="K8" s="50"/>
      <c r="L8" s="50"/>
      <c r="M8" s="50"/>
      <c r="N8" s="51"/>
      <c r="P8" s="28"/>
      <c r="Q8" s="27"/>
    </row>
    <row r="9" spans="2:17" ht="12.75">
      <c r="B9" s="52" t="s">
        <v>20</v>
      </c>
      <c r="C9" s="46">
        <v>39415</v>
      </c>
      <c r="D9" s="46">
        <v>56925</v>
      </c>
      <c r="E9" s="46">
        <v>90683</v>
      </c>
      <c r="F9" s="46">
        <v>186911</v>
      </c>
      <c r="G9" s="46">
        <v>255678</v>
      </c>
      <c r="H9" s="46">
        <v>284440</v>
      </c>
      <c r="I9" s="47">
        <v>335764</v>
      </c>
      <c r="J9" s="46">
        <v>314943</v>
      </c>
      <c r="K9" s="47">
        <v>288653</v>
      </c>
      <c r="L9" s="47">
        <v>250818</v>
      </c>
      <c r="M9" s="47">
        <v>84530</v>
      </c>
      <c r="N9" s="48">
        <v>56237</v>
      </c>
      <c r="P9" s="53"/>
      <c r="Q9" s="27"/>
    </row>
    <row r="10" spans="2:17" ht="12.75">
      <c r="B10" s="45" t="s">
        <v>116</v>
      </c>
      <c r="C10" s="46">
        <v>33926</v>
      </c>
      <c r="D10" s="46">
        <v>51065</v>
      </c>
      <c r="E10" s="46">
        <v>80224</v>
      </c>
      <c r="F10" s="46">
        <v>158400</v>
      </c>
      <c r="G10" s="46">
        <v>199912</v>
      </c>
      <c r="H10" s="46">
        <v>210018</v>
      </c>
      <c r="I10" s="47">
        <v>254241</v>
      </c>
      <c r="J10" s="46">
        <v>245513</v>
      </c>
      <c r="K10" s="47">
        <v>220222</v>
      </c>
      <c r="L10" s="47">
        <v>200780</v>
      </c>
      <c r="M10" s="47">
        <v>74709</v>
      </c>
      <c r="N10" s="48">
        <v>47970</v>
      </c>
      <c r="P10" s="28"/>
      <c r="Q10" s="27"/>
    </row>
    <row r="11" spans="2:17" ht="12.75">
      <c r="B11" s="54" t="s">
        <v>23</v>
      </c>
      <c r="C11" s="39">
        <v>1062</v>
      </c>
      <c r="D11" s="39">
        <v>1135</v>
      </c>
      <c r="E11" s="39">
        <v>1098</v>
      </c>
      <c r="F11" s="39">
        <v>3064</v>
      </c>
      <c r="G11" s="39">
        <v>2770</v>
      </c>
      <c r="H11" s="39">
        <v>2476</v>
      </c>
      <c r="I11" s="50">
        <v>4034</v>
      </c>
      <c r="J11" s="39">
        <v>3344</v>
      </c>
      <c r="K11" s="50">
        <v>2908</v>
      </c>
      <c r="L11" s="50">
        <v>2890</v>
      </c>
      <c r="M11" s="50">
        <v>1468</v>
      </c>
      <c r="N11" s="51">
        <v>1092</v>
      </c>
      <c r="P11" s="27"/>
      <c r="Q11" s="27"/>
    </row>
    <row r="12" spans="2:17" ht="12.75">
      <c r="B12" s="54" t="s">
        <v>38</v>
      </c>
      <c r="C12" s="39">
        <v>481</v>
      </c>
      <c r="D12" s="39">
        <v>719</v>
      </c>
      <c r="E12" s="39">
        <v>647</v>
      </c>
      <c r="F12" s="39">
        <v>1310</v>
      </c>
      <c r="G12" s="39">
        <v>1258</v>
      </c>
      <c r="H12" s="39">
        <v>1059</v>
      </c>
      <c r="I12" s="50">
        <v>1152</v>
      </c>
      <c r="J12" s="39">
        <v>505</v>
      </c>
      <c r="K12" s="50">
        <v>971</v>
      </c>
      <c r="L12" s="50">
        <v>692</v>
      </c>
      <c r="M12" s="50">
        <v>499</v>
      </c>
      <c r="N12" s="51">
        <v>948</v>
      </c>
      <c r="P12" s="27"/>
      <c r="Q12" s="27"/>
    </row>
    <row r="13" spans="2:17" ht="12.75">
      <c r="B13" s="38" t="s">
        <v>54</v>
      </c>
      <c r="C13" s="39">
        <v>132</v>
      </c>
      <c r="D13" s="39">
        <v>524</v>
      </c>
      <c r="E13" s="39">
        <v>1004</v>
      </c>
      <c r="F13" s="39">
        <v>2340</v>
      </c>
      <c r="G13" s="39">
        <v>2078</v>
      </c>
      <c r="H13" s="39">
        <v>2293</v>
      </c>
      <c r="I13" s="50">
        <v>2848</v>
      </c>
      <c r="J13" s="39">
        <v>2375</v>
      </c>
      <c r="K13" s="50">
        <v>2962</v>
      </c>
      <c r="L13" s="50">
        <v>3154</v>
      </c>
      <c r="M13" s="50">
        <v>739</v>
      </c>
      <c r="N13" s="51">
        <v>120</v>
      </c>
      <c r="P13" s="27"/>
      <c r="Q13" s="27"/>
    </row>
    <row r="14" spans="2:17" ht="12.75">
      <c r="B14" s="38" t="s">
        <v>26</v>
      </c>
      <c r="C14" s="39">
        <v>46</v>
      </c>
      <c r="D14" s="39">
        <v>596</v>
      </c>
      <c r="E14" s="39">
        <v>853</v>
      </c>
      <c r="F14" s="39">
        <v>2506</v>
      </c>
      <c r="G14" s="39">
        <v>4139</v>
      </c>
      <c r="H14" s="39">
        <v>4483</v>
      </c>
      <c r="I14" s="50">
        <v>6889</v>
      </c>
      <c r="J14" s="39">
        <v>5485</v>
      </c>
      <c r="K14" s="50">
        <v>4034</v>
      </c>
      <c r="L14" s="50">
        <v>4448</v>
      </c>
      <c r="M14" s="50">
        <v>546</v>
      </c>
      <c r="N14" s="51">
        <v>35</v>
      </c>
      <c r="P14" s="27"/>
      <c r="Q14" s="27"/>
    </row>
    <row r="15" spans="2:17" ht="12.75">
      <c r="B15" s="38" t="s">
        <v>25</v>
      </c>
      <c r="C15" s="39">
        <v>4128</v>
      </c>
      <c r="D15" s="39">
        <v>8830</v>
      </c>
      <c r="E15" s="39">
        <v>17535</v>
      </c>
      <c r="F15" s="39">
        <v>17956</v>
      </c>
      <c r="G15" s="39">
        <v>14445</v>
      </c>
      <c r="H15" s="39">
        <v>11543</v>
      </c>
      <c r="I15" s="50">
        <v>11266</v>
      </c>
      <c r="J15" s="39">
        <v>11960</v>
      </c>
      <c r="K15" s="50">
        <v>14185</v>
      </c>
      <c r="L15" s="50">
        <v>22179</v>
      </c>
      <c r="M15" s="50">
        <v>16934</v>
      </c>
      <c r="N15" s="51">
        <v>6925</v>
      </c>
      <c r="P15" s="27"/>
      <c r="Q15" s="27"/>
    </row>
    <row r="16" spans="2:17" ht="12.75">
      <c r="B16" s="38" t="s">
        <v>41</v>
      </c>
      <c r="C16" s="39">
        <v>35</v>
      </c>
      <c r="D16" s="39">
        <v>0</v>
      </c>
      <c r="E16" s="39">
        <v>151</v>
      </c>
      <c r="F16" s="39">
        <v>339</v>
      </c>
      <c r="G16" s="39">
        <v>320</v>
      </c>
      <c r="H16" s="39">
        <v>188</v>
      </c>
      <c r="I16" s="50">
        <v>182</v>
      </c>
      <c r="J16" s="39">
        <v>64</v>
      </c>
      <c r="K16" s="50">
        <v>215</v>
      </c>
      <c r="L16" s="50">
        <v>531</v>
      </c>
      <c r="M16" s="50">
        <v>44</v>
      </c>
      <c r="N16" s="51">
        <v>0</v>
      </c>
      <c r="P16" s="27"/>
      <c r="Q16" s="27"/>
    </row>
    <row r="17" spans="2:17" ht="12.75">
      <c r="B17" s="38" t="s">
        <v>27</v>
      </c>
      <c r="C17" s="39">
        <v>7286</v>
      </c>
      <c r="D17" s="39">
        <v>7975</v>
      </c>
      <c r="E17" s="39">
        <v>11090</v>
      </c>
      <c r="F17" s="39">
        <v>15668</v>
      </c>
      <c r="G17" s="39">
        <v>12016</v>
      </c>
      <c r="H17" s="39">
        <v>13273</v>
      </c>
      <c r="I17" s="50">
        <v>15889</v>
      </c>
      <c r="J17" s="39">
        <v>13290</v>
      </c>
      <c r="K17" s="50">
        <v>10817</v>
      </c>
      <c r="L17" s="50">
        <v>11665</v>
      </c>
      <c r="M17" s="50">
        <v>9566</v>
      </c>
      <c r="N17" s="51">
        <v>10182</v>
      </c>
      <c r="P17" s="27"/>
      <c r="Q17" s="27"/>
    </row>
    <row r="18" spans="2:17" ht="12.75">
      <c r="B18" s="38" t="s">
        <v>30</v>
      </c>
      <c r="C18" s="39">
        <v>212</v>
      </c>
      <c r="D18" s="39">
        <v>407</v>
      </c>
      <c r="E18" s="39">
        <v>67</v>
      </c>
      <c r="F18" s="39">
        <v>328</v>
      </c>
      <c r="G18" s="39">
        <v>453</v>
      </c>
      <c r="H18" s="39">
        <v>405</v>
      </c>
      <c r="I18" s="50">
        <v>497</v>
      </c>
      <c r="J18" s="39">
        <v>611</v>
      </c>
      <c r="K18" s="50">
        <v>729</v>
      </c>
      <c r="L18" s="50">
        <v>557</v>
      </c>
      <c r="M18" s="50">
        <v>359</v>
      </c>
      <c r="N18" s="51">
        <v>127</v>
      </c>
      <c r="P18" s="27"/>
      <c r="Q18" s="27"/>
    </row>
    <row r="19" spans="2:17" ht="12.75">
      <c r="B19" s="38" t="s">
        <v>24</v>
      </c>
      <c r="C19" s="39">
        <v>690</v>
      </c>
      <c r="D19" s="39">
        <v>1284</v>
      </c>
      <c r="E19" s="39">
        <v>1450</v>
      </c>
      <c r="F19" s="39">
        <v>4862</v>
      </c>
      <c r="G19" s="39">
        <v>4267</v>
      </c>
      <c r="H19" s="39">
        <v>3033</v>
      </c>
      <c r="I19" s="50">
        <v>5228</v>
      </c>
      <c r="J19" s="39">
        <v>4972</v>
      </c>
      <c r="K19" s="50">
        <v>2359</v>
      </c>
      <c r="L19" s="50">
        <v>4067</v>
      </c>
      <c r="M19" s="50">
        <v>1423</v>
      </c>
      <c r="N19" s="51">
        <v>722</v>
      </c>
      <c r="P19" s="27"/>
      <c r="Q19" s="27"/>
    </row>
    <row r="20" spans="2:17" ht="12.75">
      <c r="B20" s="38" t="s">
        <v>29</v>
      </c>
      <c r="C20" s="39">
        <v>47</v>
      </c>
      <c r="D20" s="39">
        <v>99</v>
      </c>
      <c r="E20" s="39">
        <v>220</v>
      </c>
      <c r="F20" s="39">
        <v>194</v>
      </c>
      <c r="G20" s="39">
        <v>661</v>
      </c>
      <c r="H20" s="39">
        <v>1806</v>
      </c>
      <c r="I20" s="50">
        <v>2393</v>
      </c>
      <c r="J20" s="39">
        <v>1917</v>
      </c>
      <c r="K20" s="50">
        <v>1686</v>
      </c>
      <c r="L20" s="50">
        <v>505</v>
      </c>
      <c r="M20" s="50">
        <v>48</v>
      </c>
      <c r="N20" s="51">
        <v>82</v>
      </c>
      <c r="P20" s="27"/>
      <c r="Q20" s="27"/>
    </row>
    <row r="21" spans="2:17" ht="12.75">
      <c r="B21" s="38" t="s">
        <v>31</v>
      </c>
      <c r="C21" s="39">
        <v>386</v>
      </c>
      <c r="D21" s="39">
        <v>629</v>
      </c>
      <c r="E21" s="39">
        <v>705</v>
      </c>
      <c r="F21" s="39">
        <v>1269</v>
      </c>
      <c r="G21" s="39">
        <v>2246</v>
      </c>
      <c r="H21" s="39">
        <v>1379</v>
      </c>
      <c r="I21" s="50">
        <v>2325</v>
      </c>
      <c r="J21" s="39">
        <v>3392</v>
      </c>
      <c r="K21" s="50">
        <v>1671</v>
      </c>
      <c r="L21" s="50">
        <v>1216</v>
      </c>
      <c r="M21" s="50">
        <v>847</v>
      </c>
      <c r="N21" s="51">
        <v>759</v>
      </c>
      <c r="P21" s="27"/>
      <c r="Q21" s="27"/>
    </row>
    <row r="22" spans="2:17" ht="12.75">
      <c r="B22" s="38" t="s">
        <v>43</v>
      </c>
      <c r="C22" s="39">
        <v>88</v>
      </c>
      <c r="D22" s="39">
        <v>202</v>
      </c>
      <c r="E22" s="39">
        <v>183</v>
      </c>
      <c r="F22" s="39">
        <v>278</v>
      </c>
      <c r="G22" s="39">
        <v>74</v>
      </c>
      <c r="H22" s="41">
        <v>336</v>
      </c>
      <c r="I22" s="50">
        <v>136</v>
      </c>
      <c r="J22" s="39">
        <v>92</v>
      </c>
      <c r="K22" s="50">
        <v>79</v>
      </c>
      <c r="L22" s="50">
        <v>252</v>
      </c>
      <c r="M22" s="50">
        <v>184</v>
      </c>
      <c r="N22" s="51">
        <v>25</v>
      </c>
      <c r="P22" s="27"/>
      <c r="Q22" s="27"/>
    </row>
    <row r="23" spans="2:17" ht="12.75">
      <c r="B23" s="38" t="s">
        <v>45</v>
      </c>
      <c r="C23" s="39">
        <v>121</v>
      </c>
      <c r="D23" s="39">
        <v>0</v>
      </c>
      <c r="E23" s="39">
        <v>203</v>
      </c>
      <c r="F23" s="39">
        <v>278</v>
      </c>
      <c r="G23" s="39">
        <v>270</v>
      </c>
      <c r="H23" s="39">
        <v>76</v>
      </c>
      <c r="I23" s="50">
        <v>316</v>
      </c>
      <c r="J23" s="39">
        <v>124</v>
      </c>
      <c r="K23" s="50">
        <v>276</v>
      </c>
      <c r="L23" s="50">
        <v>208</v>
      </c>
      <c r="M23" s="50">
        <v>279</v>
      </c>
      <c r="N23" s="51">
        <v>25</v>
      </c>
      <c r="P23" s="27"/>
      <c r="Q23" s="27"/>
    </row>
    <row r="24" spans="2:17" ht="12.75">
      <c r="B24" s="38" t="s">
        <v>32</v>
      </c>
      <c r="C24" s="39">
        <v>12</v>
      </c>
      <c r="D24" s="39">
        <v>43</v>
      </c>
      <c r="E24" s="39">
        <v>106</v>
      </c>
      <c r="F24" s="39">
        <v>465</v>
      </c>
      <c r="G24" s="39">
        <v>433</v>
      </c>
      <c r="H24" s="41">
        <v>358</v>
      </c>
      <c r="I24" s="50">
        <v>286</v>
      </c>
      <c r="J24" s="39">
        <v>514</v>
      </c>
      <c r="K24" s="50">
        <v>346</v>
      </c>
      <c r="L24" s="50">
        <v>365</v>
      </c>
      <c r="M24" s="50">
        <v>184</v>
      </c>
      <c r="N24" s="51">
        <v>36</v>
      </c>
      <c r="P24" s="27"/>
      <c r="Q24" s="27"/>
    </row>
    <row r="25" spans="2:17" ht="12.75">
      <c r="B25" s="38" t="s">
        <v>47</v>
      </c>
      <c r="C25" s="39">
        <v>211</v>
      </c>
      <c r="D25" s="39">
        <v>396</v>
      </c>
      <c r="E25" s="39">
        <v>329</v>
      </c>
      <c r="F25" s="39">
        <v>469</v>
      </c>
      <c r="G25" s="39">
        <v>1032</v>
      </c>
      <c r="H25" s="39">
        <v>1301</v>
      </c>
      <c r="I25" s="50">
        <v>1850</v>
      </c>
      <c r="J25" s="39">
        <v>1592</v>
      </c>
      <c r="K25" s="50">
        <v>1624</v>
      </c>
      <c r="L25" s="50">
        <v>1816</v>
      </c>
      <c r="M25" s="50">
        <v>462</v>
      </c>
      <c r="N25" s="51">
        <v>246</v>
      </c>
      <c r="P25" s="27"/>
      <c r="Q25" s="27"/>
    </row>
    <row r="26" spans="2:17" ht="12.75">
      <c r="B26" s="38" t="s">
        <v>87</v>
      </c>
      <c r="C26" s="39">
        <v>144</v>
      </c>
      <c r="D26" s="39">
        <v>60</v>
      </c>
      <c r="E26" s="39">
        <v>262</v>
      </c>
      <c r="F26" s="39">
        <v>277</v>
      </c>
      <c r="G26" s="39">
        <v>178</v>
      </c>
      <c r="H26" s="39">
        <v>384</v>
      </c>
      <c r="I26" s="50">
        <v>924</v>
      </c>
      <c r="J26" s="39">
        <v>741</v>
      </c>
      <c r="K26" s="50">
        <v>735</v>
      </c>
      <c r="L26" s="50">
        <v>453</v>
      </c>
      <c r="M26" s="50">
        <v>241</v>
      </c>
      <c r="N26" s="51">
        <v>106</v>
      </c>
      <c r="P26" s="27"/>
      <c r="Q26" s="27"/>
    </row>
    <row r="27" spans="2:17" ht="12.75">
      <c r="B27" s="38" t="s">
        <v>33</v>
      </c>
      <c r="C27" s="39">
        <v>538</v>
      </c>
      <c r="D27" s="67">
        <v>845</v>
      </c>
      <c r="E27" s="67">
        <v>1406</v>
      </c>
      <c r="F27" s="67">
        <v>3879</v>
      </c>
      <c r="G27" s="67">
        <v>5230</v>
      </c>
      <c r="H27" s="39">
        <v>4547</v>
      </c>
      <c r="I27" s="85">
        <v>6258</v>
      </c>
      <c r="J27" s="67">
        <v>5697</v>
      </c>
      <c r="K27" s="85">
        <v>6068</v>
      </c>
      <c r="L27" s="85">
        <v>5788</v>
      </c>
      <c r="M27" s="85">
        <v>914</v>
      </c>
      <c r="N27" s="86">
        <v>457</v>
      </c>
      <c r="P27" s="27"/>
      <c r="Q27" s="27"/>
    </row>
    <row r="28" spans="2:17" ht="12.75">
      <c r="B28" s="38" t="s">
        <v>22</v>
      </c>
      <c r="C28" s="39">
        <v>358</v>
      </c>
      <c r="D28" s="39">
        <v>557</v>
      </c>
      <c r="E28" s="39">
        <v>969</v>
      </c>
      <c r="F28" s="39">
        <v>1980</v>
      </c>
      <c r="G28" s="39">
        <v>1746</v>
      </c>
      <c r="H28" s="39">
        <v>2362</v>
      </c>
      <c r="I28" s="50">
        <v>3512</v>
      </c>
      <c r="J28" s="39">
        <v>2185</v>
      </c>
      <c r="K28" s="50">
        <v>3220</v>
      </c>
      <c r="L28" s="50">
        <v>3318</v>
      </c>
      <c r="M28" s="50">
        <v>1915</v>
      </c>
      <c r="N28" s="51">
        <v>1214</v>
      </c>
      <c r="P28" s="27"/>
      <c r="Q28" s="27"/>
    </row>
    <row r="29" spans="2:17" ht="12.75">
      <c r="B29" s="38" t="s">
        <v>49</v>
      </c>
      <c r="C29" s="39">
        <v>257</v>
      </c>
      <c r="D29" s="39">
        <v>1368</v>
      </c>
      <c r="E29" s="39">
        <v>1900</v>
      </c>
      <c r="F29" s="39">
        <v>2883</v>
      </c>
      <c r="G29" s="39">
        <v>1666</v>
      </c>
      <c r="H29" s="39">
        <v>2462</v>
      </c>
      <c r="I29" s="50">
        <v>3221</v>
      </c>
      <c r="J29" s="39">
        <v>3825</v>
      </c>
      <c r="K29" s="50">
        <v>2929</v>
      </c>
      <c r="L29" s="50">
        <v>1999</v>
      </c>
      <c r="M29" s="50">
        <v>844</v>
      </c>
      <c r="N29" s="51">
        <v>877</v>
      </c>
      <c r="P29" s="27"/>
      <c r="Q29" s="27"/>
    </row>
    <row r="30" spans="2:17" ht="12.75">
      <c r="B30" s="38" t="s">
        <v>34</v>
      </c>
      <c r="C30" s="39">
        <v>68</v>
      </c>
      <c r="D30" s="39">
        <v>0</v>
      </c>
      <c r="E30" s="39">
        <v>109</v>
      </c>
      <c r="F30" s="39">
        <v>86</v>
      </c>
      <c r="G30" s="39">
        <v>144</v>
      </c>
      <c r="H30" s="39">
        <v>137</v>
      </c>
      <c r="I30" s="50">
        <v>62</v>
      </c>
      <c r="J30" s="39">
        <v>156</v>
      </c>
      <c r="K30" s="50">
        <v>145</v>
      </c>
      <c r="L30" s="50">
        <v>65</v>
      </c>
      <c r="M30" s="50">
        <v>21</v>
      </c>
      <c r="N30" s="51">
        <v>36</v>
      </c>
      <c r="P30" s="27"/>
      <c r="Q30" s="27"/>
    </row>
    <row r="31" spans="2:17" ht="12.75">
      <c r="B31" s="38" t="s">
        <v>50</v>
      </c>
      <c r="C31" s="39">
        <v>1150</v>
      </c>
      <c r="D31" s="39">
        <v>1330</v>
      </c>
      <c r="E31" s="39">
        <v>1618</v>
      </c>
      <c r="F31" s="39">
        <v>3676</v>
      </c>
      <c r="G31" s="39">
        <v>3526</v>
      </c>
      <c r="H31" s="39">
        <v>3967</v>
      </c>
      <c r="I31" s="50">
        <v>4119</v>
      </c>
      <c r="J31" s="39">
        <v>2900</v>
      </c>
      <c r="K31" s="50">
        <v>2743</v>
      </c>
      <c r="L31" s="50">
        <v>2822</v>
      </c>
      <c r="M31" s="50">
        <v>1194</v>
      </c>
      <c r="N31" s="51">
        <v>1551</v>
      </c>
      <c r="P31" s="27"/>
      <c r="Q31" s="27"/>
    </row>
    <row r="32" spans="2:17" ht="12.75">
      <c r="B32" s="38" t="s">
        <v>88</v>
      </c>
      <c r="C32" s="39">
        <v>66</v>
      </c>
      <c r="D32" s="39">
        <v>82</v>
      </c>
      <c r="E32" s="39">
        <v>413</v>
      </c>
      <c r="F32" s="39">
        <v>726</v>
      </c>
      <c r="G32" s="39">
        <v>357</v>
      </c>
      <c r="H32" s="39">
        <v>86</v>
      </c>
      <c r="I32" s="50">
        <v>69</v>
      </c>
      <c r="J32" s="39">
        <v>84</v>
      </c>
      <c r="K32" s="50">
        <v>101</v>
      </c>
      <c r="L32" s="50">
        <v>69</v>
      </c>
      <c r="M32" s="50">
        <v>93</v>
      </c>
      <c r="N32" s="51">
        <v>94</v>
      </c>
      <c r="P32" s="27"/>
      <c r="Q32" s="27"/>
    </row>
    <row r="33" spans="2:17" ht="12.75">
      <c r="B33" s="38" t="s">
        <v>89</v>
      </c>
      <c r="C33" s="39">
        <v>111</v>
      </c>
      <c r="D33" s="39">
        <v>65</v>
      </c>
      <c r="E33" s="39">
        <v>237</v>
      </c>
      <c r="F33" s="39">
        <v>146</v>
      </c>
      <c r="G33" s="39">
        <v>130</v>
      </c>
      <c r="H33" s="39">
        <v>960</v>
      </c>
      <c r="I33" s="50">
        <v>846</v>
      </c>
      <c r="J33" s="39">
        <v>1178</v>
      </c>
      <c r="K33" s="50">
        <v>724</v>
      </c>
      <c r="L33" s="50">
        <v>329</v>
      </c>
      <c r="M33" s="50">
        <v>227</v>
      </c>
      <c r="N33" s="51">
        <v>70</v>
      </c>
      <c r="P33" s="27"/>
      <c r="Q33" s="27"/>
    </row>
    <row r="34" spans="2:17" ht="12.75">
      <c r="B34" s="38" t="s">
        <v>36</v>
      </c>
      <c r="C34" s="39">
        <v>129</v>
      </c>
      <c r="D34" s="39">
        <v>868</v>
      </c>
      <c r="E34" s="39">
        <v>824</v>
      </c>
      <c r="F34" s="39">
        <v>3608</v>
      </c>
      <c r="G34" s="39">
        <v>5896</v>
      </c>
      <c r="H34" s="39">
        <v>5172</v>
      </c>
      <c r="I34" s="50">
        <v>4493</v>
      </c>
      <c r="J34" s="39">
        <v>4048</v>
      </c>
      <c r="K34" s="50">
        <v>5468</v>
      </c>
      <c r="L34" s="50">
        <v>5585</v>
      </c>
      <c r="M34" s="50">
        <v>83</v>
      </c>
      <c r="N34" s="51">
        <v>111</v>
      </c>
      <c r="P34" s="27"/>
      <c r="Q34" s="27"/>
    </row>
    <row r="35" spans="2:17" ht="12.75">
      <c r="B35" s="38" t="s">
        <v>35</v>
      </c>
      <c r="C35" s="39">
        <v>864</v>
      </c>
      <c r="D35" s="39">
        <v>945</v>
      </c>
      <c r="E35" s="39">
        <v>2121</v>
      </c>
      <c r="F35" s="39">
        <v>8805</v>
      </c>
      <c r="G35" s="39">
        <v>14813</v>
      </c>
      <c r="H35" s="39">
        <v>15375</v>
      </c>
      <c r="I35" s="50">
        <v>19385</v>
      </c>
      <c r="J35" s="39">
        <v>17344</v>
      </c>
      <c r="K35" s="50">
        <v>18113</v>
      </c>
      <c r="L35" s="50">
        <v>12591</v>
      </c>
      <c r="M35" s="50">
        <v>787</v>
      </c>
      <c r="N35" s="51">
        <v>1066</v>
      </c>
      <c r="P35" s="27"/>
      <c r="Q35" s="27"/>
    </row>
    <row r="36" spans="2:17" ht="12.75">
      <c r="B36" s="38" t="s">
        <v>28</v>
      </c>
      <c r="C36" s="39">
        <v>15292</v>
      </c>
      <c r="D36" s="39">
        <v>22095</v>
      </c>
      <c r="E36" s="39">
        <v>34709</v>
      </c>
      <c r="F36" s="39">
        <v>80998</v>
      </c>
      <c r="G36" s="39">
        <v>119752</v>
      </c>
      <c r="H36" s="39">
        <v>130545</v>
      </c>
      <c r="I36" s="50">
        <v>156051</v>
      </c>
      <c r="J36" s="39">
        <v>157105</v>
      </c>
      <c r="K36" s="50">
        <v>135103</v>
      </c>
      <c r="L36" s="50">
        <v>113205</v>
      </c>
      <c r="M36" s="50">
        <v>34796</v>
      </c>
      <c r="N36" s="51">
        <v>21054</v>
      </c>
      <c r="P36" s="27"/>
      <c r="Q36" s="27"/>
    </row>
    <row r="37" spans="2:17" ht="12.75">
      <c r="B37" s="45" t="s">
        <v>90</v>
      </c>
      <c r="C37" s="55">
        <v>984</v>
      </c>
      <c r="D37" s="55">
        <v>870</v>
      </c>
      <c r="E37" s="55">
        <v>2203</v>
      </c>
      <c r="F37" s="55">
        <v>8199</v>
      </c>
      <c r="G37" s="55">
        <v>12550</v>
      </c>
      <c r="H37" s="55">
        <v>13758</v>
      </c>
      <c r="I37" s="47">
        <v>21184</v>
      </c>
      <c r="J37" s="55">
        <v>15337</v>
      </c>
      <c r="K37" s="47">
        <v>15564</v>
      </c>
      <c r="L37" s="47">
        <v>15103</v>
      </c>
      <c r="M37" s="47">
        <v>2730</v>
      </c>
      <c r="N37" s="48">
        <v>1077</v>
      </c>
      <c r="P37" s="27"/>
      <c r="Q37" s="27"/>
    </row>
    <row r="38" spans="2:17" ht="12.75">
      <c r="B38" s="38" t="s">
        <v>42</v>
      </c>
      <c r="C38" s="39">
        <v>0</v>
      </c>
      <c r="D38" s="39">
        <v>0</v>
      </c>
      <c r="E38" s="39">
        <v>39</v>
      </c>
      <c r="F38" s="39">
        <v>18</v>
      </c>
      <c r="G38" s="39">
        <v>29</v>
      </c>
      <c r="H38" s="39">
        <v>0</v>
      </c>
      <c r="I38" s="50">
        <v>0</v>
      </c>
      <c r="J38" s="39">
        <v>0</v>
      </c>
      <c r="K38" s="50">
        <v>0</v>
      </c>
      <c r="L38" s="50">
        <v>0</v>
      </c>
      <c r="M38" s="50">
        <v>0</v>
      </c>
      <c r="N38" s="51">
        <v>0</v>
      </c>
      <c r="P38" s="27"/>
      <c r="Q38" s="27"/>
    </row>
    <row r="39" spans="2:17" ht="12.75">
      <c r="B39" s="38" t="s">
        <v>46</v>
      </c>
      <c r="C39" s="39">
        <v>661</v>
      </c>
      <c r="D39" s="39">
        <v>525</v>
      </c>
      <c r="E39" s="39">
        <v>1098</v>
      </c>
      <c r="F39" s="39">
        <v>4307</v>
      </c>
      <c r="G39" s="39">
        <v>7857</v>
      </c>
      <c r="H39" s="39">
        <v>9119</v>
      </c>
      <c r="I39" s="50">
        <v>12856</v>
      </c>
      <c r="J39" s="39">
        <v>9919</v>
      </c>
      <c r="K39" s="50">
        <v>9340</v>
      </c>
      <c r="L39" s="50">
        <v>5912</v>
      </c>
      <c r="M39" s="50">
        <v>1573</v>
      </c>
      <c r="N39" s="51">
        <v>851</v>
      </c>
      <c r="P39" s="27"/>
      <c r="Q39" s="27"/>
    </row>
    <row r="40" spans="2:17" ht="12.75">
      <c r="B40" s="38" t="s">
        <v>91</v>
      </c>
      <c r="C40" s="39">
        <v>322</v>
      </c>
      <c r="D40" s="39">
        <v>345</v>
      </c>
      <c r="E40" s="39">
        <v>1064</v>
      </c>
      <c r="F40" s="39">
        <v>3872</v>
      </c>
      <c r="G40" s="39">
        <v>4663</v>
      </c>
      <c r="H40" s="39">
        <v>4638</v>
      </c>
      <c r="I40" s="50">
        <v>8328</v>
      </c>
      <c r="J40" s="39">
        <v>5417</v>
      </c>
      <c r="K40" s="50">
        <v>6223</v>
      </c>
      <c r="L40" s="50">
        <v>9190</v>
      </c>
      <c r="M40" s="50">
        <v>1156</v>
      </c>
      <c r="N40" s="51">
        <v>225</v>
      </c>
      <c r="P40" s="27"/>
      <c r="Q40" s="27"/>
    </row>
    <row r="41" spans="2:17" ht="12.75">
      <c r="B41" s="45" t="s">
        <v>92</v>
      </c>
      <c r="C41" s="55">
        <v>4504</v>
      </c>
      <c r="D41" s="55">
        <v>4990</v>
      </c>
      <c r="E41" s="55">
        <v>8256</v>
      </c>
      <c r="F41" s="55">
        <v>20311</v>
      </c>
      <c r="G41" s="55">
        <v>43214</v>
      </c>
      <c r="H41" s="55">
        <v>60662</v>
      </c>
      <c r="I41" s="47">
        <v>60338</v>
      </c>
      <c r="J41" s="55">
        <v>54092</v>
      </c>
      <c r="K41" s="47">
        <v>52866</v>
      </c>
      <c r="L41" s="47">
        <v>34934</v>
      </c>
      <c r="M41" s="47">
        <v>7090</v>
      </c>
      <c r="N41" s="48">
        <v>7188</v>
      </c>
      <c r="P41" s="27"/>
      <c r="Q41" s="27"/>
    </row>
    <row r="42" spans="2:17" ht="12.75">
      <c r="B42" s="38" t="s">
        <v>51</v>
      </c>
      <c r="C42" s="39">
        <v>3873</v>
      </c>
      <c r="D42" s="39">
        <v>3860</v>
      </c>
      <c r="E42" s="39">
        <v>7328</v>
      </c>
      <c r="F42" s="39">
        <v>18987</v>
      </c>
      <c r="G42" s="39">
        <v>40772</v>
      </c>
      <c r="H42" s="39">
        <v>56407</v>
      </c>
      <c r="I42" s="50">
        <v>56361</v>
      </c>
      <c r="J42" s="39">
        <v>50989</v>
      </c>
      <c r="K42" s="50">
        <v>49863</v>
      </c>
      <c r="L42" s="50">
        <v>32995</v>
      </c>
      <c r="M42" s="50">
        <v>6496</v>
      </c>
      <c r="N42" s="51">
        <v>6148</v>
      </c>
      <c r="P42" s="27"/>
      <c r="Q42" s="27"/>
    </row>
    <row r="43" spans="2:17" ht="12.75">
      <c r="B43" s="38" t="s">
        <v>93</v>
      </c>
      <c r="C43" s="39">
        <v>12</v>
      </c>
      <c r="D43" s="39">
        <v>0</v>
      </c>
      <c r="E43" s="39">
        <v>21</v>
      </c>
      <c r="F43" s="39">
        <v>0</v>
      </c>
      <c r="G43" s="39">
        <v>18</v>
      </c>
      <c r="H43" s="39">
        <v>68</v>
      </c>
      <c r="I43" s="50">
        <v>28</v>
      </c>
      <c r="J43" s="39">
        <v>0</v>
      </c>
      <c r="K43" s="50">
        <v>68</v>
      </c>
      <c r="L43" s="50">
        <v>24</v>
      </c>
      <c r="M43" s="50">
        <v>21</v>
      </c>
      <c r="N43" s="51">
        <v>0</v>
      </c>
      <c r="P43" s="27"/>
      <c r="Q43" s="27"/>
    </row>
    <row r="44" spans="2:17" ht="12.75">
      <c r="B44" s="38" t="s">
        <v>44</v>
      </c>
      <c r="C44" s="39">
        <v>110</v>
      </c>
      <c r="D44" s="67">
        <v>33</v>
      </c>
      <c r="E44" s="67">
        <v>100</v>
      </c>
      <c r="F44" s="67">
        <v>232</v>
      </c>
      <c r="G44" s="67">
        <v>384</v>
      </c>
      <c r="H44" s="41">
        <v>602</v>
      </c>
      <c r="I44" s="85">
        <v>341</v>
      </c>
      <c r="J44" s="67">
        <v>479</v>
      </c>
      <c r="K44" s="85">
        <v>517</v>
      </c>
      <c r="L44" s="85">
        <v>466</v>
      </c>
      <c r="M44" s="85">
        <v>31</v>
      </c>
      <c r="N44" s="86">
        <v>70</v>
      </c>
      <c r="P44" s="27"/>
      <c r="Q44" s="27"/>
    </row>
    <row r="45" spans="2:17" ht="12.75">
      <c r="B45" s="38" t="s">
        <v>48</v>
      </c>
      <c r="C45" s="39">
        <v>126</v>
      </c>
      <c r="D45" s="39">
        <v>625</v>
      </c>
      <c r="E45" s="39">
        <v>547</v>
      </c>
      <c r="F45" s="39">
        <v>706</v>
      </c>
      <c r="G45" s="39">
        <v>1686</v>
      </c>
      <c r="H45" s="39">
        <v>2600</v>
      </c>
      <c r="I45" s="50">
        <v>2730</v>
      </c>
      <c r="J45" s="39">
        <v>2060</v>
      </c>
      <c r="K45" s="50">
        <v>1313</v>
      </c>
      <c r="L45" s="50">
        <v>1032</v>
      </c>
      <c r="M45" s="50">
        <v>335</v>
      </c>
      <c r="N45" s="51">
        <v>509</v>
      </c>
      <c r="P45" s="27"/>
      <c r="Q45" s="27"/>
    </row>
    <row r="46" spans="2:17" ht="12.75">
      <c r="B46" s="38" t="s">
        <v>117</v>
      </c>
      <c r="C46" s="39">
        <v>183</v>
      </c>
      <c r="D46" s="39">
        <v>191</v>
      </c>
      <c r="E46" s="39">
        <v>199</v>
      </c>
      <c r="F46" s="39">
        <v>277</v>
      </c>
      <c r="G46" s="39">
        <v>265</v>
      </c>
      <c r="H46" s="41">
        <v>708</v>
      </c>
      <c r="I46" s="50">
        <v>607</v>
      </c>
      <c r="J46" s="39">
        <v>385</v>
      </c>
      <c r="K46" s="50">
        <v>622</v>
      </c>
      <c r="L46" s="50">
        <v>205</v>
      </c>
      <c r="M46" s="50">
        <v>133</v>
      </c>
      <c r="N46" s="51">
        <v>206</v>
      </c>
      <c r="P46" s="27"/>
      <c r="Q46" s="27"/>
    </row>
    <row r="47" spans="2:17" ht="12.75">
      <c r="B47" s="38" t="s">
        <v>94</v>
      </c>
      <c r="C47" s="39">
        <v>198</v>
      </c>
      <c r="D47" s="39">
        <v>280</v>
      </c>
      <c r="E47" s="39">
        <v>57</v>
      </c>
      <c r="F47" s="39">
        <v>108</v>
      </c>
      <c r="G47" s="39">
        <v>87</v>
      </c>
      <c r="H47" s="41">
        <v>275</v>
      </c>
      <c r="I47" s="50">
        <v>269</v>
      </c>
      <c r="J47" s="39">
        <v>178</v>
      </c>
      <c r="K47" s="50">
        <v>480</v>
      </c>
      <c r="L47" s="50">
        <v>210</v>
      </c>
      <c r="M47" s="50">
        <v>71</v>
      </c>
      <c r="N47" s="51">
        <v>254</v>
      </c>
      <c r="P47" s="27"/>
      <c r="Q47" s="27"/>
    </row>
    <row r="48" spans="2:17" ht="12.75">
      <c r="B48" s="38"/>
      <c r="C48" s="39"/>
      <c r="D48" s="39"/>
      <c r="E48" s="39"/>
      <c r="F48" s="39"/>
      <c r="G48" s="39"/>
      <c r="H48" s="39"/>
      <c r="I48" s="50"/>
      <c r="J48" s="39"/>
      <c r="K48" s="50"/>
      <c r="L48" s="50"/>
      <c r="M48" s="50"/>
      <c r="N48" s="51"/>
      <c r="P48" s="27"/>
      <c r="Q48" s="27"/>
    </row>
    <row r="49" spans="2:17" ht="12.75">
      <c r="B49" s="45" t="s">
        <v>56</v>
      </c>
      <c r="C49" s="55">
        <v>347</v>
      </c>
      <c r="D49" s="55">
        <v>382</v>
      </c>
      <c r="E49" s="55">
        <v>422</v>
      </c>
      <c r="F49" s="55">
        <v>1332</v>
      </c>
      <c r="G49" s="55">
        <v>963</v>
      </c>
      <c r="H49" s="55">
        <v>1663</v>
      </c>
      <c r="I49" s="47">
        <v>2009</v>
      </c>
      <c r="J49" s="55">
        <v>1278</v>
      </c>
      <c r="K49" s="47">
        <v>1154</v>
      </c>
      <c r="L49" s="47">
        <v>685</v>
      </c>
      <c r="M49" s="47">
        <v>652</v>
      </c>
      <c r="N49" s="48">
        <v>816</v>
      </c>
      <c r="P49" s="27"/>
      <c r="Q49" s="27"/>
    </row>
    <row r="50" spans="2:17" ht="12.75">
      <c r="B50" s="38" t="s">
        <v>59</v>
      </c>
      <c r="C50" s="39">
        <v>149</v>
      </c>
      <c r="D50" s="67">
        <v>141</v>
      </c>
      <c r="E50" s="67">
        <v>110</v>
      </c>
      <c r="F50" s="67">
        <v>528</v>
      </c>
      <c r="G50" s="67">
        <v>327</v>
      </c>
      <c r="H50" s="39">
        <v>998</v>
      </c>
      <c r="I50" s="85">
        <v>822</v>
      </c>
      <c r="J50" s="67">
        <v>806</v>
      </c>
      <c r="K50" s="85">
        <v>661</v>
      </c>
      <c r="L50" s="85">
        <v>493</v>
      </c>
      <c r="M50" s="85">
        <v>244</v>
      </c>
      <c r="N50" s="86">
        <v>509</v>
      </c>
      <c r="P50" s="27"/>
      <c r="Q50" s="27"/>
    </row>
    <row r="51" spans="2:17" ht="12.75">
      <c r="B51" s="68" t="s">
        <v>95</v>
      </c>
      <c r="C51" s="39">
        <v>47</v>
      </c>
      <c r="D51" s="39">
        <v>26</v>
      </c>
      <c r="E51" s="39">
        <v>22</v>
      </c>
      <c r="F51" s="39">
        <v>31</v>
      </c>
      <c r="G51" s="39">
        <v>57</v>
      </c>
      <c r="H51" s="39">
        <v>37</v>
      </c>
      <c r="I51" s="50">
        <v>65</v>
      </c>
      <c r="J51" s="39">
        <v>73</v>
      </c>
      <c r="K51" s="50">
        <v>16</v>
      </c>
      <c r="L51" s="50">
        <v>0</v>
      </c>
      <c r="M51" s="50">
        <v>0</v>
      </c>
      <c r="N51" s="51">
        <v>23</v>
      </c>
      <c r="P51" s="27"/>
      <c r="Q51" s="27"/>
    </row>
    <row r="52" spans="2:17" ht="12.75">
      <c r="B52" s="38" t="s">
        <v>57</v>
      </c>
      <c r="C52" s="39">
        <v>137</v>
      </c>
      <c r="D52" s="39">
        <v>180</v>
      </c>
      <c r="E52" s="39">
        <v>236</v>
      </c>
      <c r="F52" s="39">
        <v>715</v>
      </c>
      <c r="G52" s="39">
        <v>517</v>
      </c>
      <c r="H52" s="39">
        <v>503</v>
      </c>
      <c r="I52" s="50">
        <v>1067</v>
      </c>
      <c r="J52" s="39">
        <v>372</v>
      </c>
      <c r="K52" s="50">
        <v>395</v>
      </c>
      <c r="L52" s="50">
        <v>174</v>
      </c>
      <c r="M52" s="50">
        <v>378</v>
      </c>
      <c r="N52" s="51">
        <v>263</v>
      </c>
      <c r="P52" s="27"/>
      <c r="Q52" s="27"/>
    </row>
    <row r="53" spans="2:17" ht="12.75">
      <c r="B53" s="38" t="s">
        <v>94</v>
      </c>
      <c r="C53" s="39">
        <v>12</v>
      </c>
      <c r="D53" s="39">
        <v>34</v>
      </c>
      <c r="E53" s="39">
        <v>53</v>
      </c>
      <c r="F53" s="39">
        <v>58</v>
      </c>
      <c r="G53" s="39">
        <v>60</v>
      </c>
      <c r="H53" s="39">
        <v>123</v>
      </c>
      <c r="I53" s="50">
        <v>54</v>
      </c>
      <c r="J53" s="39">
        <v>25</v>
      </c>
      <c r="K53" s="50">
        <v>81</v>
      </c>
      <c r="L53" s="50">
        <v>17</v>
      </c>
      <c r="M53" s="50">
        <v>30</v>
      </c>
      <c r="N53" s="51">
        <v>19</v>
      </c>
      <c r="P53" s="27"/>
      <c r="Q53" s="27"/>
    </row>
    <row r="54" spans="2:17" ht="12.75">
      <c r="B54" s="45"/>
      <c r="C54" s="46"/>
      <c r="D54" s="39"/>
      <c r="E54" s="39"/>
      <c r="F54" s="39"/>
      <c r="G54" s="39"/>
      <c r="H54" s="46"/>
      <c r="I54" s="50"/>
      <c r="J54" s="39"/>
      <c r="K54" s="50"/>
      <c r="L54" s="50"/>
      <c r="M54" s="50"/>
      <c r="N54" s="51"/>
      <c r="P54" s="28"/>
      <c r="Q54" s="27"/>
    </row>
    <row r="55" spans="2:17" ht="12.75">
      <c r="B55" s="45" t="s">
        <v>60</v>
      </c>
      <c r="C55" s="55">
        <v>987</v>
      </c>
      <c r="D55" s="46">
        <v>1275</v>
      </c>
      <c r="E55" s="46">
        <v>1158</v>
      </c>
      <c r="F55" s="46">
        <v>2952</v>
      </c>
      <c r="G55" s="46">
        <v>2993</v>
      </c>
      <c r="H55" s="55">
        <v>3207</v>
      </c>
      <c r="I55" s="47">
        <v>5730</v>
      </c>
      <c r="J55" s="46">
        <v>4176</v>
      </c>
      <c r="K55" s="47">
        <v>3117</v>
      </c>
      <c r="L55" s="47">
        <v>1694</v>
      </c>
      <c r="M55" s="47">
        <v>2439</v>
      </c>
      <c r="N55" s="48">
        <v>2356</v>
      </c>
      <c r="P55" s="27"/>
      <c r="Q55" s="27"/>
    </row>
    <row r="56" spans="2:17" ht="12.75">
      <c r="B56" s="45" t="s">
        <v>96</v>
      </c>
      <c r="C56" s="55">
        <v>882</v>
      </c>
      <c r="D56" s="46">
        <v>1220</v>
      </c>
      <c r="E56" s="55">
        <v>1142</v>
      </c>
      <c r="F56" s="55">
        <v>2921</v>
      </c>
      <c r="G56" s="55">
        <v>2823</v>
      </c>
      <c r="H56" s="55">
        <v>3086</v>
      </c>
      <c r="I56" s="47">
        <v>5638</v>
      </c>
      <c r="J56" s="55">
        <v>4150</v>
      </c>
      <c r="K56" s="47">
        <v>3069</v>
      </c>
      <c r="L56" s="47">
        <v>1531</v>
      </c>
      <c r="M56" s="47">
        <v>2328</v>
      </c>
      <c r="N56" s="48">
        <v>2286</v>
      </c>
      <c r="P56" s="27"/>
      <c r="Q56" s="27"/>
    </row>
    <row r="57" spans="2:17" ht="12.75">
      <c r="B57" s="38" t="s">
        <v>97</v>
      </c>
      <c r="C57" s="39">
        <v>649</v>
      </c>
      <c r="D57" s="39">
        <v>999</v>
      </c>
      <c r="E57" s="39">
        <v>914</v>
      </c>
      <c r="F57" s="39">
        <v>2482</v>
      </c>
      <c r="G57" s="39">
        <v>2412</v>
      </c>
      <c r="H57" s="39">
        <v>2505</v>
      </c>
      <c r="I57" s="50">
        <v>4981</v>
      </c>
      <c r="J57" s="39">
        <v>3270</v>
      </c>
      <c r="K57" s="50">
        <v>2215</v>
      </c>
      <c r="L57" s="50">
        <v>1133</v>
      </c>
      <c r="M57" s="50">
        <v>2175</v>
      </c>
      <c r="N57" s="51">
        <v>2091</v>
      </c>
      <c r="P57" s="27"/>
      <c r="Q57" s="27"/>
    </row>
    <row r="58" spans="2:17" ht="12.75">
      <c r="B58" s="38" t="s">
        <v>98</v>
      </c>
      <c r="C58" s="39">
        <v>232</v>
      </c>
      <c r="D58" s="39">
        <v>220</v>
      </c>
      <c r="E58" s="39">
        <v>228</v>
      </c>
      <c r="F58" s="39">
        <v>418</v>
      </c>
      <c r="G58" s="39">
        <v>410</v>
      </c>
      <c r="H58" s="39">
        <v>580</v>
      </c>
      <c r="I58" s="50">
        <v>656</v>
      </c>
      <c r="J58" s="39">
        <v>880</v>
      </c>
      <c r="K58" s="50">
        <v>807</v>
      </c>
      <c r="L58" s="50">
        <v>397</v>
      </c>
      <c r="M58" s="50">
        <v>152</v>
      </c>
      <c r="N58" s="51">
        <v>194</v>
      </c>
      <c r="P58" s="27"/>
      <c r="Q58" s="27"/>
    </row>
    <row r="59" spans="2:17" ht="12.75">
      <c r="B59" s="38" t="s">
        <v>99</v>
      </c>
      <c r="C59" s="39">
        <v>0</v>
      </c>
      <c r="D59" s="39">
        <v>0</v>
      </c>
      <c r="E59" s="39">
        <v>0</v>
      </c>
      <c r="F59" s="39">
        <v>19</v>
      </c>
      <c r="G59" s="39">
        <v>0</v>
      </c>
      <c r="H59" s="39">
        <v>0</v>
      </c>
      <c r="I59" s="50">
        <v>0</v>
      </c>
      <c r="J59" s="39">
        <v>0</v>
      </c>
      <c r="K59" s="50">
        <v>46</v>
      </c>
      <c r="L59" s="50">
        <v>0</v>
      </c>
      <c r="M59" s="50">
        <v>0</v>
      </c>
      <c r="N59" s="51">
        <v>0</v>
      </c>
      <c r="P59" s="27"/>
      <c r="Q59" s="27"/>
    </row>
    <row r="60" spans="2:17" ht="12.75">
      <c r="B60" s="45"/>
      <c r="C60" s="46"/>
      <c r="D60" s="39"/>
      <c r="E60" s="39"/>
      <c r="F60" s="39"/>
      <c r="G60" s="39"/>
      <c r="H60" s="46"/>
      <c r="I60" s="50"/>
      <c r="J60" s="39"/>
      <c r="K60" s="50"/>
      <c r="L60" s="50"/>
      <c r="M60" s="50"/>
      <c r="N60" s="51"/>
      <c r="P60" s="28"/>
      <c r="Q60" s="27"/>
    </row>
    <row r="61" spans="2:17" ht="12.75">
      <c r="B61" s="45" t="s">
        <v>100</v>
      </c>
      <c r="C61" s="39"/>
      <c r="D61" s="39"/>
      <c r="E61" s="39"/>
      <c r="F61" s="39"/>
      <c r="G61" s="39"/>
      <c r="H61" s="39"/>
      <c r="I61" s="50"/>
      <c r="J61" s="39"/>
      <c r="K61" s="50"/>
      <c r="L61" s="50"/>
      <c r="M61" s="50"/>
      <c r="N61" s="51"/>
      <c r="P61" s="27"/>
      <c r="Q61" s="27"/>
    </row>
    <row r="62" spans="2:17" ht="12.75">
      <c r="B62" s="45" t="s">
        <v>101</v>
      </c>
      <c r="C62" s="55">
        <v>104</v>
      </c>
      <c r="D62" s="55">
        <v>55</v>
      </c>
      <c r="E62" s="55">
        <v>16</v>
      </c>
      <c r="F62" s="55">
        <v>31</v>
      </c>
      <c r="G62" s="55">
        <v>170</v>
      </c>
      <c r="H62" s="55">
        <v>121</v>
      </c>
      <c r="I62" s="47">
        <v>92</v>
      </c>
      <c r="J62" s="55">
        <v>25</v>
      </c>
      <c r="K62" s="47">
        <v>48</v>
      </c>
      <c r="L62" s="47">
        <v>162</v>
      </c>
      <c r="M62" s="47">
        <v>110</v>
      </c>
      <c r="N62" s="48">
        <v>70</v>
      </c>
      <c r="P62" s="27"/>
      <c r="Q62" s="27"/>
    </row>
    <row r="63" spans="2:17" ht="12.75">
      <c r="B63" s="38"/>
      <c r="C63" s="39"/>
      <c r="D63" s="39"/>
      <c r="E63" s="39"/>
      <c r="F63" s="39"/>
      <c r="G63" s="39"/>
      <c r="H63" s="39"/>
      <c r="I63" s="50"/>
      <c r="J63" s="39"/>
      <c r="K63" s="50"/>
      <c r="L63" s="50"/>
      <c r="M63" s="50"/>
      <c r="N63" s="51"/>
      <c r="P63" s="27"/>
      <c r="Q63" s="27"/>
    </row>
    <row r="64" spans="2:17" ht="12.75">
      <c r="B64" s="45" t="s">
        <v>63</v>
      </c>
      <c r="C64" s="46">
        <v>3220</v>
      </c>
      <c r="D64" s="55">
        <v>3408</v>
      </c>
      <c r="E64" s="55">
        <v>6238</v>
      </c>
      <c r="F64" s="55">
        <v>7622</v>
      </c>
      <c r="G64" s="55">
        <v>6429</v>
      </c>
      <c r="H64" s="55">
        <v>9450</v>
      </c>
      <c r="I64" s="47">
        <v>13243</v>
      </c>
      <c r="J64" s="55">
        <v>14655</v>
      </c>
      <c r="K64" s="47">
        <v>9876</v>
      </c>
      <c r="L64" s="47">
        <v>5842</v>
      </c>
      <c r="M64" s="47">
        <v>4883</v>
      </c>
      <c r="N64" s="48">
        <v>5124</v>
      </c>
      <c r="P64" s="28"/>
      <c r="Q64" s="27"/>
    </row>
    <row r="65" spans="2:17" ht="12.75">
      <c r="B65" s="45" t="s">
        <v>64</v>
      </c>
      <c r="C65" s="46">
        <v>595</v>
      </c>
      <c r="D65" s="55">
        <v>917</v>
      </c>
      <c r="E65" s="55">
        <v>958</v>
      </c>
      <c r="F65" s="55">
        <v>1755</v>
      </c>
      <c r="G65" s="55">
        <v>1789</v>
      </c>
      <c r="H65" s="55">
        <v>2134</v>
      </c>
      <c r="I65" s="47">
        <v>2488</v>
      </c>
      <c r="J65" s="55">
        <v>1839</v>
      </c>
      <c r="K65" s="47">
        <v>1184</v>
      </c>
      <c r="L65" s="47">
        <v>1084</v>
      </c>
      <c r="M65" s="47">
        <v>1399</v>
      </c>
      <c r="N65" s="48">
        <v>1304</v>
      </c>
      <c r="P65" s="28"/>
      <c r="Q65" s="27"/>
    </row>
    <row r="66" spans="2:17" ht="12.75">
      <c r="B66" s="38" t="s">
        <v>102</v>
      </c>
      <c r="C66" s="39">
        <v>19</v>
      </c>
      <c r="D66" s="39">
        <v>70</v>
      </c>
      <c r="E66" s="39">
        <v>48</v>
      </c>
      <c r="F66" s="39">
        <v>132</v>
      </c>
      <c r="G66" s="39">
        <v>107</v>
      </c>
      <c r="H66" s="39">
        <v>224</v>
      </c>
      <c r="I66" s="50">
        <v>301</v>
      </c>
      <c r="J66" s="39">
        <v>76</v>
      </c>
      <c r="K66" s="50">
        <v>105</v>
      </c>
      <c r="L66" s="50">
        <v>60</v>
      </c>
      <c r="M66" s="50">
        <v>99</v>
      </c>
      <c r="N66" s="51">
        <v>21</v>
      </c>
      <c r="P66" s="27"/>
      <c r="Q66" s="27"/>
    </row>
    <row r="67" spans="2:17" ht="12.75">
      <c r="B67" s="38" t="s">
        <v>103</v>
      </c>
      <c r="C67" s="39">
        <v>51</v>
      </c>
      <c r="D67" s="39">
        <v>97</v>
      </c>
      <c r="E67" s="39">
        <v>40</v>
      </c>
      <c r="F67" s="39">
        <v>107</v>
      </c>
      <c r="G67" s="39">
        <v>187</v>
      </c>
      <c r="H67" s="39">
        <v>253</v>
      </c>
      <c r="I67" s="50">
        <v>221</v>
      </c>
      <c r="J67" s="39">
        <v>221</v>
      </c>
      <c r="K67" s="50">
        <v>179</v>
      </c>
      <c r="L67" s="50">
        <v>73</v>
      </c>
      <c r="M67" s="50">
        <v>149</v>
      </c>
      <c r="N67" s="51">
        <v>182</v>
      </c>
      <c r="P67" s="27"/>
      <c r="Q67" s="27"/>
    </row>
    <row r="68" spans="2:17" ht="12.75">
      <c r="B68" s="38" t="s">
        <v>104</v>
      </c>
      <c r="C68" s="39">
        <v>446</v>
      </c>
      <c r="D68" s="39">
        <v>479</v>
      </c>
      <c r="E68" s="39">
        <v>666</v>
      </c>
      <c r="F68" s="39">
        <v>1248</v>
      </c>
      <c r="G68" s="39">
        <v>1170</v>
      </c>
      <c r="H68" s="39">
        <v>1387</v>
      </c>
      <c r="I68" s="50">
        <v>1648</v>
      </c>
      <c r="J68" s="39">
        <v>1266</v>
      </c>
      <c r="K68" s="50">
        <v>805</v>
      </c>
      <c r="L68" s="50">
        <v>766</v>
      </c>
      <c r="M68" s="50">
        <v>832</v>
      </c>
      <c r="N68" s="51">
        <v>715</v>
      </c>
      <c r="P68" s="27"/>
      <c r="Q68" s="27"/>
    </row>
    <row r="69" spans="2:17" ht="12.75">
      <c r="B69" s="38" t="s">
        <v>105</v>
      </c>
      <c r="C69" s="39">
        <v>38</v>
      </c>
      <c r="D69" s="39">
        <v>116</v>
      </c>
      <c r="E69" s="39">
        <v>79</v>
      </c>
      <c r="F69" s="39">
        <v>136</v>
      </c>
      <c r="G69" s="39">
        <v>89</v>
      </c>
      <c r="H69" s="39">
        <v>101</v>
      </c>
      <c r="I69" s="50">
        <v>266</v>
      </c>
      <c r="J69" s="39">
        <v>98</v>
      </c>
      <c r="K69" s="50">
        <v>34</v>
      </c>
      <c r="L69" s="50">
        <v>148</v>
      </c>
      <c r="M69" s="50">
        <v>171</v>
      </c>
      <c r="N69" s="51">
        <v>163</v>
      </c>
      <c r="P69" s="27"/>
      <c r="Q69" s="27"/>
    </row>
    <row r="70" spans="2:17" ht="12.75">
      <c r="B70" s="38" t="s">
        <v>106</v>
      </c>
      <c r="C70" s="39">
        <v>39</v>
      </c>
      <c r="D70" s="39">
        <v>153</v>
      </c>
      <c r="E70" s="39">
        <v>122</v>
      </c>
      <c r="F70" s="39">
        <v>130</v>
      </c>
      <c r="G70" s="39">
        <v>233</v>
      </c>
      <c r="H70" s="39">
        <v>168</v>
      </c>
      <c r="I70" s="50">
        <v>51</v>
      </c>
      <c r="J70" s="39">
        <v>175</v>
      </c>
      <c r="K70" s="50">
        <v>59</v>
      </c>
      <c r="L70" s="50">
        <v>35</v>
      </c>
      <c r="M70" s="50">
        <v>145</v>
      </c>
      <c r="N70" s="51">
        <v>221</v>
      </c>
      <c r="P70" s="27"/>
      <c r="Q70" s="27"/>
    </row>
    <row r="71" spans="2:17" ht="12.75">
      <c r="B71" s="38" t="s">
        <v>39</v>
      </c>
      <c r="C71" s="39">
        <v>20</v>
      </c>
      <c r="D71" s="39">
        <v>0</v>
      </c>
      <c r="E71" s="39">
        <v>16</v>
      </c>
      <c r="F71" s="39">
        <v>10</v>
      </c>
      <c r="G71" s="39">
        <v>0</v>
      </c>
      <c r="H71" s="41">
        <v>22</v>
      </c>
      <c r="I71" s="50">
        <v>0</v>
      </c>
      <c r="J71" s="39">
        <v>42</v>
      </c>
      <c r="K71" s="50">
        <v>0</v>
      </c>
      <c r="L71" s="50">
        <v>29</v>
      </c>
      <c r="M71" s="50">
        <v>0</v>
      </c>
      <c r="N71" s="51">
        <v>0</v>
      </c>
      <c r="P71" s="27"/>
      <c r="Q71" s="27"/>
    </row>
    <row r="72" spans="2:17" ht="12.75">
      <c r="B72" s="38" t="s">
        <v>71</v>
      </c>
      <c r="C72" s="39">
        <v>285</v>
      </c>
      <c r="D72" s="39">
        <v>140</v>
      </c>
      <c r="E72" s="39">
        <v>242</v>
      </c>
      <c r="F72" s="39">
        <v>286</v>
      </c>
      <c r="G72" s="39">
        <v>270</v>
      </c>
      <c r="H72" s="39">
        <v>421</v>
      </c>
      <c r="I72" s="50">
        <v>613</v>
      </c>
      <c r="J72" s="39">
        <v>562</v>
      </c>
      <c r="K72" s="50">
        <v>445</v>
      </c>
      <c r="L72" s="50">
        <v>122</v>
      </c>
      <c r="M72" s="50">
        <v>564</v>
      </c>
      <c r="N72" s="51">
        <v>231</v>
      </c>
      <c r="P72" s="27"/>
      <c r="Q72" s="27"/>
    </row>
    <row r="73" spans="2:17" ht="12.75">
      <c r="B73" s="38" t="s">
        <v>72</v>
      </c>
      <c r="C73" s="39">
        <v>114</v>
      </c>
      <c r="D73" s="39">
        <v>113</v>
      </c>
      <c r="E73" s="39">
        <v>2037</v>
      </c>
      <c r="F73" s="39">
        <v>42</v>
      </c>
      <c r="G73" s="39">
        <v>22</v>
      </c>
      <c r="H73" s="39">
        <v>290</v>
      </c>
      <c r="I73" s="50">
        <v>668</v>
      </c>
      <c r="J73" s="39">
        <v>1332</v>
      </c>
      <c r="K73" s="50">
        <v>991</v>
      </c>
      <c r="L73" s="50">
        <v>0</v>
      </c>
      <c r="M73" s="50">
        <v>69</v>
      </c>
      <c r="N73" s="51">
        <v>59</v>
      </c>
      <c r="P73" s="27"/>
      <c r="Q73" s="27"/>
    </row>
    <row r="74" spans="2:17" ht="12.75">
      <c r="B74" s="38" t="s">
        <v>73</v>
      </c>
      <c r="C74" s="39">
        <v>0</v>
      </c>
      <c r="D74" s="39">
        <v>32</v>
      </c>
      <c r="E74" s="39">
        <v>17</v>
      </c>
      <c r="F74" s="39">
        <v>16</v>
      </c>
      <c r="G74" s="39">
        <v>40</v>
      </c>
      <c r="H74" s="39">
        <v>24</v>
      </c>
      <c r="I74" s="50">
        <v>694</v>
      </c>
      <c r="J74" s="39">
        <v>473</v>
      </c>
      <c r="K74" s="50">
        <v>110</v>
      </c>
      <c r="L74" s="50">
        <v>0</v>
      </c>
      <c r="M74" s="50">
        <v>0</v>
      </c>
      <c r="N74" s="51">
        <v>0</v>
      </c>
      <c r="P74" s="27"/>
      <c r="Q74" s="27"/>
    </row>
    <row r="75" spans="2:17" ht="12.75">
      <c r="B75" s="38" t="s">
        <v>74</v>
      </c>
      <c r="C75" s="39">
        <v>1171</v>
      </c>
      <c r="D75" s="39">
        <v>977</v>
      </c>
      <c r="E75" s="39">
        <v>1484</v>
      </c>
      <c r="F75" s="39">
        <v>3636</v>
      </c>
      <c r="G75" s="39">
        <v>2029</v>
      </c>
      <c r="H75" s="39">
        <v>3583</v>
      </c>
      <c r="I75" s="50">
        <v>4161</v>
      </c>
      <c r="J75" s="39">
        <v>5323</v>
      </c>
      <c r="K75" s="50">
        <v>3579</v>
      </c>
      <c r="L75" s="50">
        <v>2727</v>
      </c>
      <c r="M75" s="50">
        <v>1524</v>
      </c>
      <c r="N75" s="51">
        <v>1711</v>
      </c>
      <c r="P75" s="27"/>
      <c r="Q75" s="27"/>
    </row>
    <row r="76" spans="2:17" ht="12.75">
      <c r="B76" s="38" t="s">
        <v>75</v>
      </c>
      <c r="C76" s="39">
        <v>704</v>
      </c>
      <c r="D76" s="39">
        <v>811</v>
      </c>
      <c r="E76" s="39">
        <v>981</v>
      </c>
      <c r="F76" s="39">
        <v>1202</v>
      </c>
      <c r="G76" s="39">
        <v>1566</v>
      </c>
      <c r="H76" s="39">
        <v>2039</v>
      </c>
      <c r="I76" s="50">
        <v>3432</v>
      </c>
      <c r="J76" s="39">
        <v>3983</v>
      </c>
      <c r="K76" s="50">
        <v>2970</v>
      </c>
      <c r="L76" s="50">
        <v>1249</v>
      </c>
      <c r="M76" s="50">
        <v>994</v>
      </c>
      <c r="N76" s="51">
        <v>1266</v>
      </c>
      <c r="P76" s="27"/>
      <c r="Q76" s="27"/>
    </row>
    <row r="77" spans="2:17" ht="12.75">
      <c r="B77" s="38" t="s">
        <v>76</v>
      </c>
      <c r="C77" s="39">
        <v>49</v>
      </c>
      <c r="D77" s="39">
        <v>42</v>
      </c>
      <c r="E77" s="39">
        <v>63</v>
      </c>
      <c r="F77" s="39">
        <v>19</v>
      </c>
      <c r="G77" s="39">
        <v>66</v>
      </c>
      <c r="H77" s="39">
        <v>202</v>
      </c>
      <c r="I77" s="50">
        <v>146</v>
      </c>
      <c r="J77" s="39">
        <v>89</v>
      </c>
      <c r="K77" s="50">
        <v>107</v>
      </c>
      <c r="L77" s="50">
        <v>103</v>
      </c>
      <c r="M77" s="50">
        <v>66</v>
      </c>
      <c r="N77" s="51">
        <v>25</v>
      </c>
      <c r="P77" s="27"/>
      <c r="Q77" s="27"/>
    </row>
    <row r="78" spans="2:17" ht="12.75">
      <c r="B78" s="38" t="s">
        <v>107</v>
      </c>
      <c r="C78" s="39">
        <v>31</v>
      </c>
      <c r="D78" s="39">
        <v>50</v>
      </c>
      <c r="E78" s="39">
        <v>208</v>
      </c>
      <c r="F78" s="39">
        <v>171</v>
      </c>
      <c r="G78" s="39">
        <v>120</v>
      </c>
      <c r="H78" s="39">
        <v>80</v>
      </c>
      <c r="I78" s="50">
        <v>42</v>
      </c>
      <c r="J78" s="39">
        <v>51</v>
      </c>
      <c r="K78" s="50">
        <v>73</v>
      </c>
      <c r="L78" s="50">
        <v>68</v>
      </c>
      <c r="M78" s="50">
        <v>31</v>
      </c>
      <c r="N78" s="51">
        <v>17</v>
      </c>
      <c r="P78" s="27"/>
      <c r="Q78" s="27"/>
    </row>
    <row r="79" spans="2:17" ht="12.75">
      <c r="B79" s="38" t="s">
        <v>70</v>
      </c>
      <c r="C79" s="39">
        <v>0</v>
      </c>
      <c r="D79" s="39">
        <v>16</v>
      </c>
      <c r="E79" s="39">
        <v>37</v>
      </c>
      <c r="F79" s="39">
        <v>65</v>
      </c>
      <c r="G79" s="39">
        <v>123</v>
      </c>
      <c r="H79" s="39">
        <v>28</v>
      </c>
      <c r="I79" s="50">
        <v>26</v>
      </c>
      <c r="J79" s="39">
        <v>61</v>
      </c>
      <c r="K79" s="50">
        <v>0</v>
      </c>
      <c r="L79" s="50">
        <v>115</v>
      </c>
      <c r="M79" s="50">
        <v>61</v>
      </c>
      <c r="N79" s="51">
        <v>158</v>
      </c>
      <c r="P79" s="27"/>
      <c r="Q79" s="27"/>
    </row>
    <row r="80" spans="2:17" ht="12.75">
      <c r="B80" s="38" t="s">
        <v>108</v>
      </c>
      <c r="C80" s="39">
        <v>0</v>
      </c>
      <c r="D80" s="39">
        <v>24</v>
      </c>
      <c r="E80" s="39">
        <v>0</v>
      </c>
      <c r="F80" s="39">
        <v>26</v>
      </c>
      <c r="G80" s="39">
        <v>58</v>
      </c>
      <c r="H80" s="39">
        <v>0</v>
      </c>
      <c r="I80" s="50">
        <v>70</v>
      </c>
      <c r="J80" s="39">
        <v>87</v>
      </c>
      <c r="K80" s="50">
        <v>25</v>
      </c>
      <c r="L80" s="50">
        <v>0</v>
      </c>
      <c r="M80" s="50">
        <v>0</v>
      </c>
      <c r="N80" s="51">
        <v>0</v>
      </c>
      <c r="P80" s="27"/>
      <c r="Q80" s="27"/>
    </row>
    <row r="81" spans="2:17" ht="12.75">
      <c r="B81" s="69" t="s">
        <v>109</v>
      </c>
      <c r="C81" s="39">
        <v>248</v>
      </c>
      <c r="D81" s="39">
        <v>282</v>
      </c>
      <c r="E81" s="39">
        <v>191</v>
      </c>
      <c r="F81" s="39">
        <v>387</v>
      </c>
      <c r="G81" s="39">
        <v>341</v>
      </c>
      <c r="H81" s="39">
        <v>622</v>
      </c>
      <c r="I81" s="50">
        <v>899</v>
      </c>
      <c r="J81" s="39">
        <v>807</v>
      </c>
      <c r="K81" s="50">
        <v>388</v>
      </c>
      <c r="L81" s="50">
        <v>340</v>
      </c>
      <c r="M81" s="50">
        <v>171</v>
      </c>
      <c r="N81" s="51">
        <v>349</v>
      </c>
      <c r="P81" s="27"/>
      <c r="Q81" s="27"/>
    </row>
    <row r="82" spans="2:17" ht="12.75">
      <c r="B82" s="70"/>
      <c r="C82" s="39"/>
      <c r="D82" s="39"/>
      <c r="E82" s="39"/>
      <c r="F82" s="39"/>
      <c r="G82" s="39"/>
      <c r="H82" s="39"/>
      <c r="I82" s="50"/>
      <c r="J82" s="39"/>
      <c r="K82" s="50"/>
      <c r="L82" s="50"/>
      <c r="M82" s="50"/>
      <c r="N82" s="51"/>
      <c r="P82" s="27"/>
      <c r="Q82" s="27"/>
    </row>
    <row r="83" spans="2:17" ht="12.75">
      <c r="B83" s="45" t="s">
        <v>77</v>
      </c>
      <c r="C83" s="46">
        <v>462</v>
      </c>
      <c r="D83" s="55">
        <v>301</v>
      </c>
      <c r="E83" s="55">
        <v>462</v>
      </c>
      <c r="F83" s="55">
        <v>922</v>
      </c>
      <c r="G83" s="55">
        <v>1422</v>
      </c>
      <c r="H83" s="46">
        <v>2035</v>
      </c>
      <c r="I83" s="47">
        <v>2356</v>
      </c>
      <c r="J83" s="55">
        <v>1848</v>
      </c>
      <c r="K83" s="47">
        <v>1459</v>
      </c>
      <c r="L83" s="47">
        <v>756</v>
      </c>
      <c r="M83" s="47">
        <v>362</v>
      </c>
      <c r="N83" s="48">
        <v>804</v>
      </c>
      <c r="P83" s="28"/>
      <c r="Q83" s="27"/>
    </row>
    <row r="84" spans="2:17" ht="12.75">
      <c r="B84" s="38" t="s">
        <v>78</v>
      </c>
      <c r="C84" s="39">
        <v>445</v>
      </c>
      <c r="D84" s="39">
        <v>248</v>
      </c>
      <c r="E84" s="39">
        <v>422</v>
      </c>
      <c r="F84" s="39">
        <v>766</v>
      </c>
      <c r="G84" s="39">
        <v>1341</v>
      </c>
      <c r="H84" s="39">
        <v>2035</v>
      </c>
      <c r="I84" s="50">
        <v>2160</v>
      </c>
      <c r="J84" s="39">
        <v>1817</v>
      </c>
      <c r="K84" s="50">
        <v>1387</v>
      </c>
      <c r="L84" s="50">
        <v>694</v>
      </c>
      <c r="M84" s="50">
        <v>330</v>
      </c>
      <c r="N84" s="51">
        <v>804</v>
      </c>
      <c r="P84" s="27"/>
      <c r="Q84" s="27"/>
    </row>
    <row r="85" spans="2:17" ht="12.75">
      <c r="B85" s="38" t="s">
        <v>79</v>
      </c>
      <c r="C85" s="39">
        <v>17</v>
      </c>
      <c r="D85" s="39">
        <v>52</v>
      </c>
      <c r="E85" s="39">
        <v>40</v>
      </c>
      <c r="F85" s="39">
        <v>136</v>
      </c>
      <c r="G85" s="39">
        <v>81</v>
      </c>
      <c r="H85" s="39">
        <v>0</v>
      </c>
      <c r="I85" s="50">
        <v>176</v>
      </c>
      <c r="J85" s="39">
        <v>30</v>
      </c>
      <c r="K85" s="50">
        <v>46</v>
      </c>
      <c r="L85" s="50">
        <v>42</v>
      </c>
      <c r="M85" s="50">
        <v>31</v>
      </c>
      <c r="N85" s="51">
        <v>0</v>
      </c>
      <c r="P85" s="27"/>
      <c r="Q85" s="27"/>
    </row>
    <row r="86" spans="2:17" ht="12.75">
      <c r="B86" s="38" t="s">
        <v>94</v>
      </c>
      <c r="C86" s="39">
        <v>0</v>
      </c>
      <c r="D86" s="39">
        <v>0</v>
      </c>
      <c r="E86" s="39">
        <v>0</v>
      </c>
      <c r="F86" s="39">
        <v>18</v>
      </c>
      <c r="G86" s="39">
        <v>0</v>
      </c>
      <c r="H86" s="39">
        <v>0</v>
      </c>
      <c r="I86" s="50">
        <v>20</v>
      </c>
      <c r="J86" s="39">
        <v>0</v>
      </c>
      <c r="K86" s="50">
        <v>25</v>
      </c>
      <c r="L86" s="50">
        <v>19</v>
      </c>
      <c r="M86" s="50">
        <v>0</v>
      </c>
      <c r="N86" s="51">
        <v>0</v>
      </c>
      <c r="P86" s="27"/>
      <c r="Q86" s="27"/>
    </row>
    <row r="87" spans="2:17" ht="12.75">
      <c r="B87" s="38"/>
      <c r="C87" s="39"/>
      <c r="D87" s="39"/>
      <c r="E87" s="39"/>
      <c r="F87" s="39"/>
      <c r="G87" s="39"/>
      <c r="H87" s="39"/>
      <c r="I87" s="50"/>
      <c r="J87" s="39"/>
      <c r="K87" s="50"/>
      <c r="L87" s="50"/>
      <c r="M87" s="50"/>
      <c r="N87" s="51"/>
      <c r="P87" s="27"/>
      <c r="Q87" s="27"/>
    </row>
    <row r="88" spans="2:17" ht="13.5" thickBot="1">
      <c r="B88" s="57" t="s">
        <v>80</v>
      </c>
      <c r="C88" s="58">
        <v>0</v>
      </c>
      <c r="D88" s="71">
        <v>0</v>
      </c>
      <c r="E88" s="71">
        <v>0</v>
      </c>
      <c r="F88" s="71">
        <v>20</v>
      </c>
      <c r="G88" s="71">
        <v>0</v>
      </c>
      <c r="H88" s="58">
        <v>20</v>
      </c>
      <c r="I88" s="60">
        <v>0</v>
      </c>
      <c r="J88" s="71">
        <v>111</v>
      </c>
      <c r="K88" s="60">
        <v>0</v>
      </c>
      <c r="L88" s="60">
        <v>66</v>
      </c>
      <c r="M88" s="60">
        <v>10</v>
      </c>
      <c r="N88" s="61">
        <v>0</v>
      </c>
      <c r="P88" s="27"/>
      <c r="Q88" s="27"/>
    </row>
    <row r="89" spans="16:17" ht="30" customHeight="1">
      <c r="P89" s="27"/>
      <c r="Q89" s="27"/>
    </row>
    <row r="90" spans="2:17" ht="14.25">
      <c r="B90" s="62" t="s">
        <v>81</v>
      </c>
      <c r="P90" s="27"/>
      <c r="Q90" s="27"/>
    </row>
    <row r="91" spans="2:14" ht="15.75" customHeight="1"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</row>
    <row r="92" ht="18" customHeight="1">
      <c r="B92" s="64" t="s">
        <v>118</v>
      </c>
    </row>
    <row r="93" ht="6" customHeight="1">
      <c r="B93" s="65"/>
    </row>
    <row r="94" ht="18" customHeight="1">
      <c r="B94" s="66" t="s">
        <v>119</v>
      </c>
    </row>
    <row r="96" spans="2:14" ht="12.75">
      <c r="B96" t="s">
        <v>111</v>
      </c>
      <c r="C96">
        <v>47</v>
      </c>
      <c r="D96">
        <v>26</v>
      </c>
      <c r="E96">
        <v>0</v>
      </c>
      <c r="F96">
        <v>31</v>
      </c>
      <c r="G96">
        <v>0</v>
      </c>
      <c r="H96">
        <v>0</v>
      </c>
      <c r="I96">
        <v>0</v>
      </c>
      <c r="J96">
        <v>0</v>
      </c>
      <c r="K96">
        <v>16</v>
      </c>
      <c r="L96">
        <v>0</v>
      </c>
      <c r="M96">
        <v>0</v>
      </c>
      <c r="N96">
        <v>23</v>
      </c>
    </row>
  </sheetData>
  <sheetProtection/>
  <mergeCells count="2">
    <mergeCell ref="B1:N1"/>
    <mergeCell ref="C4:N4"/>
  </mergeCells>
  <printOptions horizontalCentered="1"/>
  <pageMargins left="0.56" right="0.54" top="0.54" bottom="0.54" header="0.5118110236220472" footer="0.5118110236220472"/>
  <pageSetup horizontalDpi="300" verticalDpi="300" orientation="portrait" paperSize="9" scale="5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Q96"/>
  <sheetViews>
    <sheetView zoomScale="75" zoomScaleNormal="75" zoomScalePageLayoutView="0" workbookViewId="0" topLeftCell="A1">
      <selection activeCell="B1" sqref="B1:N1"/>
    </sheetView>
  </sheetViews>
  <sheetFormatPr defaultColWidth="9.140625" defaultRowHeight="12.75"/>
  <cols>
    <col min="1" max="1" width="2.28125" style="29" customWidth="1"/>
    <col min="2" max="2" width="27.421875" style="29" customWidth="1"/>
    <col min="3" max="9" width="9.140625" style="29" customWidth="1"/>
    <col min="10" max="10" width="10.7109375" style="29" customWidth="1"/>
    <col min="11" max="11" width="11.00390625" style="29" customWidth="1"/>
    <col min="12" max="12" width="10.57421875" style="29" customWidth="1"/>
    <col min="13" max="13" width="10.421875" style="29" customWidth="1"/>
    <col min="14" max="14" width="10.28125" style="29" customWidth="1"/>
    <col min="15" max="15" width="2.28125" style="29" customWidth="1"/>
    <col min="16" max="16384" width="9.140625" style="29" customWidth="1"/>
  </cols>
  <sheetData>
    <row r="1" spans="2:14" ht="45" customHeight="1" thickBot="1">
      <c r="B1" s="194" t="s">
        <v>16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</row>
    <row r="2" spans="2:10" ht="25.5" customHeight="1" thickTop="1">
      <c r="B2" s="30"/>
      <c r="C2" s="31"/>
      <c r="D2" s="31"/>
      <c r="E2" s="31"/>
      <c r="F2" s="31"/>
      <c r="G2" s="31"/>
      <c r="H2" s="31"/>
      <c r="I2" s="31"/>
      <c r="J2" s="31"/>
    </row>
    <row r="3" spans="3:7" ht="13.5" thickBot="1">
      <c r="C3" s="32"/>
      <c r="D3" s="27"/>
      <c r="E3" s="27"/>
      <c r="F3" s="27"/>
      <c r="G3" s="27"/>
    </row>
    <row r="4" spans="2:14" ht="15.75">
      <c r="B4" s="33" t="s">
        <v>17</v>
      </c>
      <c r="C4" s="195">
        <v>2010</v>
      </c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7"/>
    </row>
    <row r="5" spans="2:14" ht="15" customHeight="1">
      <c r="B5" s="34" t="s">
        <v>18</v>
      </c>
      <c r="C5" s="35" t="s">
        <v>1</v>
      </c>
      <c r="D5" s="35" t="s">
        <v>2</v>
      </c>
      <c r="E5" s="36" t="s">
        <v>3</v>
      </c>
      <c r="F5" s="35" t="s">
        <v>4</v>
      </c>
      <c r="G5" s="35" t="s">
        <v>5</v>
      </c>
      <c r="H5" s="35" t="s">
        <v>6</v>
      </c>
      <c r="I5" s="35" t="s">
        <v>7</v>
      </c>
      <c r="J5" s="35" t="s">
        <v>8</v>
      </c>
      <c r="K5" s="35" t="s">
        <v>9</v>
      </c>
      <c r="L5" s="35" t="s">
        <v>10</v>
      </c>
      <c r="M5" s="35" t="s">
        <v>11</v>
      </c>
      <c r="N5" s="37" t="s">
        <v>12</v>
      </c>
    </row>
    <row r="6" spans="2:14" ht="12.75">
      <c r="B6" s="38"/>
      <c r="C6" s="39"/>
      <c r="D6" s="39"/>
      <c r="E6" s="40"/>
      <c r="F6" s="41"/>
      <c r="G6" s="41"/>
      <c r="H6" s="41"/>
      <c r="I6" s="42"/>
      <c r="J6" s="43"/>
      <c r="K6" s="42"/>
      <c r="L6" s="42"/>
      <c r="M6" s="42"/>
      <c r="N6" s="44"/>
    </row>
    <row r="7" spans="2:17" ht="12.75">
      <c r="B7" s="45" t="s">
        <v>19</v>
      </c>
      <c r="C7" s="46">
        <v>45952</v>
      </c>
      <c r="D7" s="46">
        <v>55250</v>
      </c>
      <c r="E7" s="46">
        <v>103803</v>
      </c>
      <c r="F7" s="46">
        <v>139658</v>
      </c>
      <c r="G7" s="46">
        <v>258014</v>
      </c>
      <c r="H7" s="46">
        <v>275280</v>
      </c>
      <c r="I7" s="47">
        <v>306106</v>
      </c>
      <c r="J7" s="46">
        <v>304264</v>
      </c>
      <c r="K7" s="47">
        <v>289126</v>
      </c>
      <c r="L7" s="47">
        <v>241698</v>
      </c>
      <c r="M7" s="47">
        <v>92643</v>
      </c>
      <c r="N7" s="48">
        <v>61199</v>
      </c>
      <c r="P7" s="28"/>
      <c r="Q7" s="27"/>
    </row>
    <row r="8" spans="2:17" ht="12.75">
      <c r="B8" s="49"/>
      <c r="C8" s="46"/>
      <c r="D8" s="46"/>
      <c r="E8" s="46"/>
      <c r="F8" s="39"/>
      <c r="G8" s="39"/>
      <c r="H8" s="41"/>
      <c r="I8" s="50"/>
      <c r="J8" s="46"/>
      <c r="K8" s="50"/>
      <c r="L8" s="50"/>
      <c r="M8" s="50"/>
      <c r="N8" s="51"/>
      <c r="P8" s="28"/>
      <c r="Q8" s="27"/>
    </row>
    <row r="9" spans="2:17" ht="12.75">
      <c r="B9" s="52" t="s">
        <v>20</v>
      </c>
      <c r="C9" s="46">
        <v>40307</v>
      </c>
      <c r="D9" s="46">
        <v>49815</v>
      </c>
      <c r="E9" s="46">
        <v>91718</v>
      </c>
      <c r="F9" s="46">
        <v>130775</v>
      </c>
      <c r="G9" s="46">
        <v>246124</v>
      </c>
      <c r="H9" s="46">
        <v>258301</v>
      </c>
      <c r="I9" s="47">
        <v>283375</v>
      </c>
      <c r="J9" s="46">
        <v>284963</v>
      </c>
      <c r="K9" s="47">
        <v>268273</v>
      </c>
      <c r="L9" s="47">
        <v>230537</v>
      </c>
      <c r="M9" s="47">
        <v>82821</v>
      </c>
      <c r="N9" s="48">
        <v>50573</v>
      </c>
      <c r="P9" s="53"/>
      <c r="Q9" s="27"/>
    </row>
    <row r="10" spans="2:17" ht="12.75">
      <c r="B10" s="45" t="s">
        <v>116</v>
      </c>
      <c r="C10" s="46">
        <v>35858</v>
      </c>
      <c r="D10" s="46">
        <v>45393</v>
      </c>
      <c r="E10" s="46">
        <v>84412</v>
      </c>
      <c r="F10" s="46">
        <v>114232</v>
      </c>
      <c r="G10" s="46">
        <v>202485</v>
      </c>
      <c r="H10" s="46">
        <v>204775</v>
      </c>
      <c r="I10" s="47">
        <v>225815</v>
      </c>
      <c r="J10" s="46">
        <v>229498</v>
      </c>
      <c r="K10" s="47">
        <v>217274</v>
      </c>
      <c r="L10" s="47">
        <v>188894</v>
      </c>
      <c r="M10" s="47">
        <v>72825</v>
      </c>
      <c r="N10" s="48">
        <v>44381</v>
      </c>
      <c r="P10" s="28"/>
      <c r="Q10" s="27"/>
    </row>
    <row r="11" spans="2:17" ht="12.75">
      <c r="B11" s="54" t="s">
        <v>23</v>
      </c>
      <c r="C11" s="39">
        <v>694</v>
      </c>
      <c r="D11" s="39">
        <v>875</v>
      </c>
      <c r="E11" s="39">
        <v>1034</v>
      </c>
      <c r="F11" s="39">
        <v>2020</v>
      </c>
      <c r="G11" s="39">
        <v>2552</v>
      </c>
      <c r="H11" s="39">
        <v>2445</v>
      </c>
      <c r="I11" s="50">
        <v>2975</v>
      </c>
      <c r="J11" s="39">
        <v>2990</v>
      </c>
      <c r="K11" s="50">
        <v>2656</v>
      </c>
      <c r="L11" s="50">
        <v>3030</v>
      </c>
      <c r="M11" s="50">
        <v>1807</v>
      </c>
      <c r="N11" s="51">
        <v>1040</v>
      </c>
      <c r="P11" s="27"/>
      <c r="Q11" s="27"/>
    </row>
    <row r="12" spans="2:17" ht="12.75">
      <c r="B12" s="54" t="s">
        <v>38</v>
      </c>
      <c r="C12" s="39">
        <v>597</v>
      </c>
      <c r="D12" s="39">
        <v>440</v>
      </c>
      <c r="E12" s="39">
        <v>585</v>
      </c>
      <c r="F12" s="39">
        <v>643</v>
      </c>
      <c r="G12" s="39">
        <v>697</v>
      </c>
      <c r="H12" s="39">
        <v>906</v>
      </c>
      <c r="I12" s="50">
        <v>1024</v>
      </c>
      <c r="J12" s="39">
        <v>554</v>
      </c>
      <c r="K12" s="50">
        <v>1113</v>
      </c>
      <c r="L12" s="50">
        <v>892</v>
      </c>
      <c r="M12" s="50">
        <v>519</v>
      </c>
      <c r="N12" s="51">
        <v>928</v>
      </c>
      <c r="P12" s="27"/>
      <c r="Q12" s="27"/>
    </row>
    <row r="13" spans="2:17" ht="12.75">
      <c r="B13" s="38" t="s">
        <v>54</v>
      </c>
      <c r="C13" s="39">
        <v>241</v>
      </c>
      <c r="D13" s="39">
        <v>234</v>
      </c>
      <c r="E13" s="39">
        <v>418</v>
      </c>
      <c r="F13" s="39">
        <v>589</v>
      </c>
      <c r="G13" s="39">
        <v>1401</v>
      </c>
      <c r="H13" s="39">
        <v>2272</v>
      </c>
      <c r="I13" s="50">
        <v>2611</v>
      </c>
      <c r="J13" s="39">
        <v>1810</v>
      </c>
      <c r="K13" s="50">
        <v>2899</v>
      </c>
      <c r="L13" s="50">
        <v>1806</v>
      </c>
      <c r="M13" s="50">
        <v>983</v>
      </c>
      <c r="N13" s="51">
        <v>189</v>
      </c>
      <c r="P13" s="27"/>
      <c r="Q13" s="27"/>
    </row>
    <row r="14" spans="2:17" ht="12.75">
      <c r="B14" s="38" t="s">
        <v>26</v>
      </c>
      <c r="C14" s="39">
        <v>78</v>
      </c>
      <c r="D14" s="39">
        <v>410</v>
      </c>
      <c r="E14" s="39">
        <v>773</v>
      </c>
      <c r="F14" s="39">
        <v>1602</v>
      </c>
      <c r="G14" s="39">
        <v>4369</v>
      </c>
      <c r="H14" s="39">
        <v>4509</v>
      </c>
      <c r="I14" s="50">
        <v>6377</v>
      </c>
      <c r="J14" s="39">
        <v>4815</v>
      </c>
      <c r="K14" s="50">
        <v>3172</v>
      </c>
      <c r="L14" s="50">
        <v>3435</v>
      </c>
      <c r="M14" s="50">
        <v>702</v>
      </c>
      <c r="N14" s="51">
        <v>88</v>
      </c>
      <c r="P14" s="27"/>
      <c r="Q14" s="27"/>
    </row>
    <row r="15" spans="2:17" ht="12.75">
      <c r="B15" s="38" t="s">
        <v>25</v>
      </c>
      <c r="C15" s="39">
        <v>4083</v>
      </c>
      <c r="D15" s="39">
        <v>4514</v>
      </c>
      <c r="E15" s="39">
        <v>15391</v>
      </c>
      <c r="F15" s="39">
        <v>13724</v>
      </c>
      <c r="G15" s="39">
        <v>15220</v>
      </c>
      <c r="H15" s="39">
        <v>9919</v>
      </c>
      <c r="I15" s="50">
        <v>10457</v>
      </c>
      <c r="J15" s="39">
        <v>11444</v>
      </c>
      <c r="K15" s="50">
        <v>15014</v>
      </c>
      <c r="L15" s="50">
        <v>19922</v>
      </c>
      <c r="M15" s="50">
        <v>14976</v>
      </c>
      <c r="N15" s="51">
        <v>4519</v>
      </c>
      <c r="P15" s="27"/>
      <c r="Q15" s="27"/>
    </row>
    <row r="16" spans="2:17" ht="12.75">
      <c r="B16" s="38" t="s">
        <v>41</v>
      </c>
      <c r="C16" s="39">
        <v>48</v>
      </c>
      <c r="D16" s="39">
        <v>22</v>
      </c>
      <c r="E16" s="39">
        <v>0</v>
      </c>
      <c r="F16" s="39">
        <v>41</v>
      </c>
      <c r="G16" s="39">
        <v>146</v>
      </c>
      <c r="H16" s="39">
        <v>73</v>
      </c>
      <c r="I16" s="50">
        <v>31</v>
      </c>
      <c r="J16" s="39">
        <v>0</v>
      </c>
      <c r="K16" s="50">
        <v>237</v>
      </c>
      <c r="L16" s="50">
        <v>120</v>
      </c>
      <c r="M16" s="50">
        <v>141</v>
      </c>
      <c r="N16" s="51">
        <v>107</v>
      </c>
      <c r="P16" s="27"/>
      <c r="Q16" s="27"/>
    </row>
    <row r="17" spans="2:17" ht="12.75">
      <c r="B17" s="38" t="s">
        <v>27</v>
      </c>
      <c r="C17" s="39">
        <v>7470</v>
      </c>
      <c r="D17" s="39">
        <v>7362</v>
      </c>
      <c r="E17" s="39">
        <v>9886</v>
      </c>
      <c r="F17" s="39">
        <v>11704</v>
      </c>
      <c r="G17" s="39">
        <v>10524</v>
      </c>
      <c r="H17" s="39">
        <v>12831</v>
      </c>
      <c r="I17" s="50">
        <v>14209</v>
      </c>
      <c r="J17" s="39">
        <v>10561</v>
      </c>
      <c r="K17" s="50">
        <v>10734</v>
      </c>
      <c r="L17" s="50">
        <v>12695</v>
      </c>
      <c r="M17" s="50">
        <v>9835</v>
      </c>
      <c r="N17" s="51">
        <v>9850</v>
      </c>
      <c r="P17" s="27"/>
      <c r="Q17" s="27"/>
    </row>
    <row r="18" spans="2:17" ht="12.75">
      <c r="B18" s="38" t="s">
        <v>30</v>
      </c>
      <c r="C18" s="39">
        <v>209</v>
      </c>
      <c r="D18" s="39">
        <v>203</v>
      </c>
      <c r="E18" s="39">
        <v>417</v>
      </c>
      <c r="F18" s="39">
        <v>250</v>
      </c>
      <c r="G18" s="39">
        <v>251</v>
      </c>
      <c r="H18" s="39">
        <v>167</v>
      </c>
      <c r="I18" s="50">
        <v>430</v>
      </c>
      <c r="J18" s="39">
        <v>142</v>
      </c>
      <c r="K18" s="50">
        <v>389</v>
      </c>
      <c r="L18" s="50">
        <v>844</v>
      </c>
      <c r="M18" s="50">
        <v>297</v>
      </c>
      <c r="N18" s="51">
        <v>354</v>
      </c>
      <c r="P18" s="27"/>
      <c r="Q18" s="27"/>
    </row>
    <row r="19" spans="2:17" ht="12.75">
      <c r="B19" s="38" t="s">
        <v>24</v>
      </c>
      <c r="C19" s="39">
        <v>443</v>
      </c>
      <c r="D19" s="39">
        <v>1061</v>
      </c>
      <c r="E19" s="39">
        <v>1182</v>
      </c>
      <c r="F19" s="39">
        <v>2667</v>
      </c>
      <c r="G19" s="39">
        <v>3789</v>
      </c>
      <c r="H19" s="39">
        <v>2563</v>
      </c>
      <c r="I19" s="50">
        <v>3921</v>
      </c>
      <c r="J19" s="39">
        <v>4284</v>
      </c>
      <c r="K19" s="50">
        <v>2357</v>
      </c>
      <c r="L19" s="50">
        <v>3699</v>
      </c>
      <c r="M19" s="50">
        <v>1540</v>
      </c>
      <c r="N19" s="51">
        <v>1238</v>
      </c>
      <c r="P19" s="27"/>
      <c r="Q19" s="27"/>
    </row>
    <row r="20" spans="2:17" ht="12.75">
      <c r="B20" s="38" t="s">
        <v>29</v>
      </c>
      <c r="C20" s="39">
        <v>198</v>
      </c>
      <c r="D20" s="39">
        <v>76</v>
      </c>
      <c r="E20" s="39">
        <v>325</v>
      </c>
      <c r="F20" s="39">
        <v>458</v>
      </c>
      <c r="G20" s="39">
        <v>1059</v>
      </c>
      <c r="H20" s="39">
        <v>1756</v>
      </c>
      <c r="I20" s="50">
        <v>1707</v>
      </c>
      <c r="J20" s="39">
        <v>1900</v>
      </c>
      <c r="K20" s="50">
        <v>1358</v>
      </c>
      <c r="L20" s="50">
        <v>1318</v>
      </c>
      <c r="M20" s="50">
        <v>226</v>
      </c>
      <c r="N20" s="51">
        <v>138</v>
      </c>
      <c r="P20" s="27"/>
      <c r="Q20" s="27"/>
    </row>
    <row r="21" spans="2:17" ht="12.75">
      <c r="B21" s="38" t="s">
        <v>31</v>
      </c>
      <c r="C21" s="39">
        <v>311</v>
      </c>
      <c r="D21" s="39">
        <v>526</v>
      </c>
      <c r="E21" s="39">
        <v>699</v>
      </c>
      <c r="F21" s="39">
        <v>960</v>
      </c>
      <c r="G21" s="39">
        <v>964</v>
      </c>
      <c r="H21" s="39">
        <v>1628</v>
      </c>
      <c r="I21" s="50">
        <v>1896</v>
      </c>
      <c r="J21" s="39">
        <v>2129</v>
      </c>
      <c r="K21" s="50">
        <v>1596</v>
      </c>
      <c r="L21" s="50">
        <v>787</v>
      </c>
      <c r="M21" s="50">
        <v>833</v>
      </c>
      <c r="N21" s="51">
        <v>657</v>
      </c>
      <c r="P21" s="27"/>
      <c r="Q21" s="27"/>
    </row>
    <row r="22" spans="2:17" ht="12.75">
      <c r="B22" s="38" t="s">
        <v>43</v>
      </c>
      <c r="C22" s="39">
        <v>40</v>
      </c>
      <c r="D22" s="39">
        <v>42</v>
      </c>
      <c r="E22" s="39">
        <v>85</v>
      </c>
      <c r="F22" s="39">
        <v>26</v>
      </c>
      <c r="G22" s="39">
        <v>226</v>
      </c>
      <c r="H22" s="41">
        <v>383</v>
      </c>
      <c r="I22" s="50">
        <v>153</v>
      </c>
      <c r="J22" s="39">
        <v>199</v>
      </c>
      <c r="K22" s="50">
        <v>329</v>
      </c>
      <c r="L22" s="50">
        <v>100</v>
      </c>
      <c r="M22" s="50">
        <v>100</v>
      </c>
      <c r="N22" s="51">
        <v>135</v>
      </c>
      <c r="P22" s="27"/>
      <c r="Q22" s="27"/>
    </row>
    <row r="23" spans="2:17" ht="12.75">
      <c r="B23" s="38" t="s">
        <v>45</v>
      </c>
      <c r="C23" s="39">
        <v>31</v>
      </c>
      <c r="D23" s="39">
        <v>106</v>
      </c>
      <c r="E23" s="39">
        <v>132</v>
      </c>
      <c r="F23" s="39">
        <v>399</v>
      </c>
      <c r="G23" s="39">
        <v>265</v>
      </c>
      <c r="H23" s="39">
        <v>195</v>
      </c>
      <c r="I23" s="50">
        <v>198</v>
      </c>
      <c r="J23" s="39">
        <v>204</v>
      </c>
      <c r="K23" s="50">
        <v>253</v>
      </c>
      <c r="L23" s="50">
        <v>244</v>
      </c>
      <c r="M23" s="50">
        <v>384</v>
      </c>
      <c r="N23" s="51">
        <v>129</v>
      </c>
      <c r="P23" s="27"/>
      <c r="Q23" s="27"/>
    </row>
    <row r="24" spans="2:17" ht="12.75">
      <c r="B24" s="38" t="s">
        <v>32</v>
      </c>
      <c r="C24" s="39">
        <v>0</v>
      </c>
      <c r="D24" s="39">
        <v>0</v>
      </c>
      <c r="E24" s="39">
        <v>54</v>
      </c>
      <c r="F24" s="39">
        <v>0</v>
      </c>
      <c r="G24" s="39">
        <v>565</v>
      </c>
      <c r="H24" s="41">
        <v>494</v>
      </c>
      <c r="I24" s="50">
        <v>445</v>
      </c>
      <c r="J24" s="39">
        <v>556</v>
      </c>
      <c r="K24" s="50">
        <v>392</v>
      </c>
      <c r="L24" s="50">
        <v>514</v>
      </c>
      <c r="M24" s="50">
        <v>314</v>
      </c>
      <c r="N24" s="51">
        <v>36</v>
      </c>
      <c r="P24" s="27"/>
      <c r="Q24" s="27"/>
    </row>
    <row r="25" spans="2:17" ht="12.75">
      <c r="B25" s="38" t="s">
        <v>47</v>
      </c>
      <c r="C25" s="39">
        <v>195</v>
      </c>
      <c r="D25" s="39">
        <v>254</v>
      </c>
      <c r="E25" s="39">
        <v>452</v>
      </c>
      <c r="F25" s="39">
        <v>382</v>
      </c>
      <c r="G25" s="39">
        <v>778</v>
      </c>
      <c r="H25" s="39">
        <v>1748</v>
      </c>
      <c r="I25" s="50">
        <v>1537</v>
      </c>
      <c r="J25" s="39">
        <v>1598</v>
      </c>
      <c r="K25" s="50">
        <v>1484</v>
      </c>
      <c r="L25" s="50">
        <v>1334</v>
      </c>
      <c r="M25" s="50">
        <v>579</v>
      </c>
      <c r="N25" s="51">
        <v>375</v>
      </c>
      <c r="P25" s="27"/>
      <c r="Q25" s="27"/>
    </row>
    <row r="26" spans="2:17" ht="12.75">
      <c r="B26" s="38" t="s">
        <v>87</v>
      </c>
      <c r="C26" s="39">
        <v>80</v>
      </c>
      <c r="D26" s="39">
        <v>204</v>
      </c>
      <c r="E26" s="39">
        <v>352</v>
      </c>
      <c r="F26" s="39">
        <v>172</v>
      </c>
      <c r="G26" s="39">
        <v>285</v>
      </c>
      <c r="H26" s="39">
        <v>334</v>
      </c>
      <c r="I26" s="50">
        <v>508</v>
      </c>
      <c r="J26" s="39">
        <v>972</v>
      </c>
      <c r="K26" s="50">
        <v>881</v>
      </c>
      <c r="L26" s="50">
        <v>201</v>
      </c>
      <c r="M26" s="50">
        <v>174</v>
      </c>
      <c r="N26" s="51">
        <v>190</v>
      </c>
      <c r="P26" s="27"/>
      <c r="Q26" s="27"/>
    </row>
    <row r="27" spans="2:17" ht="12.75">
      <c r="B27" s="38" t="s">
        <v>33</v>
      </c>
      <c r="C27" s="39">
        <v>485</v>
      </c>
      <c r="D27" s="67">
        <v>663</v>
      </c>
      <c r="E27" s="67">
        <v>1180</v>
      </c>
      <c r="F27" s="67">
        <v>2264</v>
      </c>
      <c r="G27" s="67">
        <v>4711</v>
      </c>
      <c r="H27" s="39">
        <v>3265</v>
      </c>
      <c r="I27" s="85">
        <v>5393</v>
      </c>
      <c r="J27" s="67">
        <v>4509</v>
      </c>
      <c r="K27" s="85">
        <v>4340</v>
      </c>
      <c r="L27" s="85">
        <v>5027</v>
      </c>
      <c r="M27" s="85">
        <v>1752</v>
      </c>
      <c r="N27" s="86">
        <v>618</v>
      </c>
      <c r="P27" s="27"/>
      <c r="Q27" s="27"/>
    </row>
    <row r="28" spans="2:17" ht="12.75">
      <c r="B28" s="38" t="s">
        <v>22</v>
      </c>
      <c r="C28" s="39">
        <v>291</v>
      </c>
      <c r="D28" s="39">
        <v>308</v>
      </c>
      <c r="E28" s="39">
        <v>1542</v>
      </c>
      <c r="F28" s="39">
        <v>1051</v>
      </c>
      <c r="G28" s="39">
        <v>2309</v>
      </c>
      <c r="H28" s="39">
        <v>1912</v>
      </c>
      <c r="I28" s="50">
        <v>3010</v>
      </c>
      <c r="J28" s="39">
        <v>3578</v>
      </c>
      <c r="K28" s="50">
        <v>2933</v>
      </c>
      <c r="L28" s="50">
        <v>2710</v>
      </c>
      <c r="M28" s="50">
        <v>1299</v>
      </c>
      <c r="N28" s="51">
        <v>610</v>
      </c>
      <c r="P28" s="27"/>
      <c r="Q28" s="27"/>
    </row>
    <row r="29" spans="2:17" ht="12.75">
      <c r="B29" s="38" t="s">
        <v>49</v>
      </c>
      <c r="C29" s="39">
        <v>515</v>
      </c>
      <c r="D29" s="39">
        <v>659</v>
      </c>
      <c r="E29" s="39">
        <v>874</v>
      </c>
      <c r="F29" s="39">
        <v>940</v>
      </c>
      <c r="G29" s="39">
        <v>1944</v>
      </c>
      <c r="H29" s="39">
        <v>2634</v>
      </c>
      <c r="I29" s="50">
        <v>2934</v>
      </c>
      <c r="J29" s="39">
        <v>2797</v>
      </c>
      <c r="K29" s="50">
        <v>2242</v>
      </c>
      <c r="L29" s="50">
        <v>1479</v>
      </c>
      <c r="M29" s="50">
        <v>1126</v>
      </c>
      <c r="N29" s="51">
        <v>288</v>
      </c>
      <c r="P29" s="27"/>
      <c r="Q29" s="27"/>
    </row>
    <row r="30" spans="2:17" ht="12.75">
      <c r="B30" s="38" t="s">
        <v>34</v>
      </c>
      <c r="C30" s="39">
        <v>24</v>
      </c>
      <c r="D30" s="39">
        <v>99</v>
      </c>
      <c r="E30" s="39">
        <v>0</v>
      </c>
      <c r="F30" s="39">
        <v>132</v>
      </c>
      <c r="G30" s="39">
        <v>26</v>
      </c>
      <c r="H30" s="39">
        <v>242</v>
      </c>
      <c r="I30" s="50">
        <v>110</v>
      </c>
      <c r="J30" s="39">
        <v>15</v>
      </c>
      <c r="K30" s="50">
        <v>184</v>
      </c>
      <c r="L30" s="50">
        <v>153</v>
      </c>
      <c r="M30" s="50">
        <v>107</v>
      </c>
      <c r="N30" s="51">
        <v>63</v>
      </c>
      <c r="P30" s="27"/>
      <c r="Q30" s="27"/>
    </row>
    <row r="31" spans="2:17" ht="12.75">
      <c r="B31" s="38" t="s">
        <v>50</v>
      </c>
      <c r="C31" s="39">
        <v>984</v>
      </c>
      <c r="D31" s="39">
        <v>957</v>
      </c>
      <c r="E31" s="39">
        <v>1198</v>
      </c>
      <c r="F31" s="39">
        <v>1490</v>
      </c>
      <c r="G31" s="39">
        <v>1768</v>
      </c>
      <c r="H31" s="39">
        <v>1808</v>
      </c>
      <c r="I31" s="50">
        <v>2486</v>
      </c>
      <c r="J31" s="39">
        <v>1898</v>
      </c>
      <c r="K31" s="50">
        <v>2472</v>
      </c>
      <c r="L31" s="50">
        <v>1752</v>
      </c>
      <c r="M31" s="50">
        <v>1426</v>
      </c>
      <c r="N31" s="51">
        <v>1735</v>
      </c>
      <c r="P31" s="27"/>
      <c r="Q31" s="27"/>
    </row>
    <row r="32" spans="2:17" ht="12.75">
      <c r="B32" s="38" t="s">
        <v>88</v>
      </c>
      <c r="C32" s="39">
        <v>21</v>
      </c>
      <c r="D32" s="39">
        <v>23</v>
      </c>
      <c r="E32" s="39">
        <v>50</v>
      </c>
      <c r="F32" s="39">
        <v>27</v>
      </c>
      <c r="G32" s="39">
        <v>186</v>
      </c>
      <c r="H32" s="39">
        <v>85</v>
      </c>
      <c r="I32" s="50">
        <v>150</v>
      </c>
      <c r="J32" s="39">
        <v>0</v>
      </c>
      <c r="K32" s="50">
        <v>126</v>
      </c>
      <c r="L32" s="50">
        <v>198</v>
      </c>
      <c r="M32" s="50">
        <v>95</v>
      </c>
      <c r="N32" s="51">
        <v>78</v>
      </c>
      <c r="P32" s="27"/>
      <c r="Q32" s="27"/>
    </row>
    <row r="33" spans="2:17" ht="12.75">
      <c r="B33" s="38" t="s">
        <v>89</v>
      </c>
      <c r="C33" s="39">
        <v>112</v>
      </c>
      <c r="D33" s="39">
        <v>124</v>
      </c>
      <c r="E33" s="39">
        <v>174</v>
      </c>
      <c r="F33" s="39">
        <v>283</v>
      </c>
      <c r="G33" s="39">
        <v>392</v>
      </c>
      <c r="H33" s="39">
        <v>509</v>
      </c>
      <c r="I33" s="50">
        <v>742</v>
      </c>
      <c r="J33" s="39">
        <v>1420</v>
      </c>
      <c r="K33" s="50">
        <v>907</v>
      </c>
      <c r="L33" s="50">
        <v>261</v>
      </c>
      <c r="M33" s="50">
        <v>115</v>
      </c>
      <c r="N33" s="51">
        <v>17</v>
      </c>
      <c r="P33" s="27"/>
      <c r="Q33" s="27"/>
    </row>
    <row r="34" spans="2:17" ht="12.75">
      <c r="B34" s="38" t="s">
        <v>36</v>
      </c>
      <c r="C34" s="39">
        <v>40</v>
      </c>
      <c r="D34" s="39">
        <v>719</v>
      </c>
      <c r="E34" s="39">
        <v>1721</v>
      </c>
      <c r="F34" s="39">
        <v>3429</v>
      </c>
      <c r="G34" s="39">
        <v>4476</v>
      </c>
      <c r="H34" s="39">
        <v>3943</v>
      </c>
      <c r="I34" s="50">
        <v>3654</v>
      </c>
      <c r="J34" s="39">
        <v>3163</v>
      </c>
      <c r="K34" s="50">
        <v>5699</v>
      </c>
      <c r="L34" s="50">
        <v>5497</v>
      </c>
      <c r="M34" s="50">
        <v>357</v>
      </c>
      <c r="N34" s="51">
        <v>183</v>
      </c>
      <c r="P34" s="27"/>
      <c r="Q34" s="27"/>
    </row>
    <row r="35" spans="2:17" ht="12.75">
      <c r="B35" s="38" t="s">
        <v>35</v>
      </c>
      <c r="C35" s="39">
        <v>868</v>
      </c>
      <c r="D35" s="39">
        <v>487</v>
      </c>
      <c r="E35" s="39">
        <v>2448</v>
      </c>
      <c r="F35" s="39">
        <v>6224</v>
      </c>
      <c r="G35" s="39">
        <v>16512</v>
      </c>
      <c r="H35" s="39">
        <v>15249</v>
      </c>
      <c r="I35" s="50">
        <v>16731</v>
      </c>
      <c r="J35" s="39">
        <v>18132</v>
      </c>
      <c r="K35" s="50">
        <v>16021</v>
      </c>
      <c r="L35" s="50">
        <v>13133</v>
      </c>
      <c r="M35" s="50">
        <v>2795</v>
      </c>
      <c r="N35" s="51">
        <v>1142</v>
      </c>
      <c r="P35" s="27"/>
      <c r="Q35" s="27"/>
    </row>
    <row r="36" spans="2:17" ht="12.75">
      <c r="B36" s="38" t="s">
        <v>28</v>
      </c>
      <c r="C36" s="39">
        <v>17788</v>
      </c>
      <c r="D36" s="39">
        <v>25013</v>
      </c>
      <c r="E36" s="39">
        <v>43426</v>
      </c>
      <c r="F36" s="39">
        <v>62742</v>
      </c>
      <c r="G36" s="39">
        <v>127061</v>
      </c>
      <c r="H36" s="39">
        <v>132893</v>
      </c>
      <c r="I36" s="50">
        <v>142113</v>
      </c>
      <c r="J36" s="39">
        <v>149814</v>
      </c>
      <c r="K36" s="50">
        <v>137473</v>
      </c>
      <c r="L36" s="50">
        <v>107729</v>
      </c>
      <c r="M36" s="50">
        <v>30327</v>
      </c>
      <c r="N36" s="51">
        <v>19661</v>
      </c>
      <c r="P36" s="27"/>
      <c r="Q36" s="27"/>
    </row>
    <row r="37" spans="2:17" ht="12.75">
      <c r="B37" s="45" t="s">
        <v>90</v>
      </c>
      <c r="C37" s="55">
        <v>917</v>
      </c>
      <c r="D37" s="55">
        <v>1043</v>
      </c>
      <c r="E37" s="55">
        <v>2057</v>
      </c>
      <c r="F37" s="55">
        <v>4977</v>
      </c>
      <c r="G37" s="55">
        <v>14189</v>
      </c>
      <c r="H37" s="55">
        <v>13378</v>
      </c>
      <c r="I37" s="47">
        <v>19171</v>
      </c>
      <c r="J37" s="55">
        <v>14371</v>
      </c>
      <c r="K37" s="47">
        <v>14420</v>
      </c>
      <c r="L37" s="47">
        <v>16430</v>
      </c>
      <c r="M37" s="47">
        <v>2944</v>
      </c>
      <c r="N37" s="48">
        <v>1335</v>
      </c>
      <c r="P37" s="27"/>
      <c r="Q37" s="27"/>
    </row>
    <row r="38" spans="2:17" ht="12.75">
      <c r="B38" s="38" t="s">
        <v>42</v>
      </c>
      <c r="C38" s="39">
        <v>38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50">
        <v>0</v>
      </c>
      <c r="J38" s="39">
        <v>36</v>
      </c>
      <c r="K38" s="50">
        <v>34</v>
      </c>
      <c r="L38" s="50">
        <v>0</v>
      </c>
      <c r="M38" s="50">
        <v>0</v>
      </c>
      <c r="N38" s="51">
        <v>35</v>
      </c>
      <c r="P38" s="27"/>
      <c r="Q38" s="27"/>
    </row>
    <row r="39" spans="2:17" ht="12.75">
      <c r="B39" s="38" t="s">
        <v>46</v>
      </c>
      <c r="C39" s="39">
        <v>662</v>
      </c>
      <c r="D39" s="39">
        <v>495</v>
      </c>
      <c r="E39" s="39">
        <v>1363</v>
      </c>
      <c r="F39" s="39">
        <v>2421</v>
      </c>
      <c r="G39" s="39">
        <v>9093</v>
      </c>
      <c r="H39" s="39">
        <v>9187</v>
      </c>
      <c r="I39" s="50">
        <v>12644</v>
      </c>
      <c r="J39" s="39">
        <v>9257</v>
      </c>
      <c r="K39" s="50">
        <v>8452</v>
      </c>
      <c r="L39" s="50">
        <v>7368</v>
      </c>
      <c r="M39" s="50">
        <v>1635</v>
      </c>
      <c r="N39" s="51">
        <v>765</v>
      </c>
      <c r="P39" s="27"/>
      <c r="Q39" s="27"/>
    </row>
    <row r="40" spans="2:17" ht="12.75">
      <c r="B40" s="38" t="s">
        <v>91</v>
      </c>
      <c r="C40" s="39">
        <v>216</v>
      </c>
      <c r="D40" s="39">
        <v>548</v>
      </c>
      <c r="E40" s="39">
        <v>694</v>
      </c>
      <c r="F40" s="39">
        <v>2556</v>
      </c>
      <c r="G40" s="39">
        <v>5095</v>
      </c>
      <c r="H40" s="39">
        <v>4190</v>
      </c>
      <c r="I40" s="50">
        <v>6526</v>
      </c>
      <c r="J40" s="39">
        <v>5077</v>
      </c>
      <c r="K40" s="50">
        <v>5933</v>
      </c>
      <c r="L40" s="50">
        <v>9060</v>
      </c>
      <c r="M40" s="50">
        <v>1309</v>
      </c>
      <c r="N40" s="51">
        <v>534</v>
      </c>
      <c r="P40" s="27"/>
      <c r="Q40" s="27"/>
    </row>
    <row r="41" spans="2:17" ht="12.75">
      <c r="B41" s="45" t="s">
        <v>92</v>
      </c>
      <c r="C41" s="55">
        <v>3531</v>
      </c>
      <c r="D41" s="55">
        <v>3378</v>
      </c>
      <c r="E41" s="55">
        <v>5249</v>
      </c>
      <c r="F41" s="55">
        <v>11565</v>
      </c>
      <c r="G41" s="55">
        <v>29449</v>
      </c>
      <c r="H41" s="55">
        <v>40147</v>
      </c>
      <c r="I41" s="47">
        <v>38388</v>
      </c>
      <c r="J41" s="55">
        <v>41092</v>
      </c>
      <c r="K41" s="47">
        <v>36578</v>
      </c>
      <c r="L41" s="47">
        <v>25212</v>
      </c>
      <c r="M41" s="47">
        <v>7050</v>
      </c>
      <c r="N41" s="48">
        <v>4856</v>
      </c>
      <c r="P41" s="27"/>
      <c r="Q41" s="27"/>
    </row>
    <row r="42" spans="2:17" ht="12.75">
      <c r="B42" s="38" t="s">
        <v>51</v>
      </c>
      <c r="C42" s="39">
        <v>2982</v>
      </c>
      <c r="D42" s="39">
        <v>2893</v>
      </c>
      <c r="E42" s="39">
        <v>4325</v>
      </c>
      <c r="F42" s="39">
        <v>10910</v>
      </c>
      <c r="G42" s="39">
        <v>27668</v>
      </c>
      <c r="H42" s="39">
        <v>36770</v>
      </c>
      <c r="I42" s="50">
        <v>34814</v>
      </c>
      <c r="J42" s="39">
        <v>37416</v>
      </c>
      <c r="K42" s="50">
        <v>33267</v>
      </c>
      <c r="L42" s="50">
        <v>22637</v>
      </c>
      <c r="M42" s="50">
        <v>6157</v>
      </c>
      <c r="N42" s="51">
        <v>4015</v>
      </c>
      <c r="P42" s="27"/>
      <c r="Q42" s="27"/>
    </row>
    <row r="43" spans="2:17" ht="12.75">
      <c r="B43" s="38" t="s">
        <v>93</v>
      </c>
      <c r="C43" s="39">
        <v>0</v>
      </c>
      <c r="D43" s="39">
        <v>0</v>
      </c>
      <c r="E43" s="39">
        <v>25</v>
      </c>
      <c r="F43" s="39">
        <v>25</v>
      </c>
      <c r="G43" s="39">
        <v>73</v>
      </c>
      <c r="H43" s="39">
        <v>26</v>
      </c>
      <c r="I43" s="50">
        <v>24</v>
      </c>
      <c r="J43" s="39">
        <v>0</v>
      </c>
      <c r="K43" s="50">
        <v>39</v>
      </c>
      <c r="L43" s="50">
        <v>76</v>
      </c>
      <c r="M43" s="50">
        <v>0</v>
      </c>
      <c r="N43" s="51">
        <v>30</v>
      </c>
      <c r="P43" s="27"/>
      <c r="Q43" s="27"/>
    </row>
    <row r="44" spans="2:17" ht="12.75">
      <c r="B44" s="38" t="s">
        <v>39</v>
      </c>
      <c r="C44" s="39">
        <v>38</v>
      </c>
      <c r="D44" s="39">
        <v>9</v>
      </c>
      <c r="E44" s="39">
        <v>10</v>
      </c>
      <c r="F44" s="39">
        <v>0</v>
      </c>
      <c r="G44" s="39">
        <v>29</v>
      </c>
      <c r="H44" s="41">
        <v>19</v>
      </c>
      <c r="I44" s="50">
        <v>0</v>
      </c>
      <c r="J44" s="39">
        <v>0</v>
      </c>
      <c r="K44" s="50">
        <v>26</v>
      </c>
      <c r="L44" s="50">
        <v>0</v>
      </c>
      <c r="M44" s="50">
        <v>11</v>
      </c>
      <c r="N44" s="51">
        <v>0</v>
      </c>
      <c r="P44" s="27"/>
      <c r="Q44" s="27"/>
    </row>
    <row r="45" spans="2:17" ht="12.75">
      <c r="B45" s="38" t="s">
        <v>44</v>
      </c>
      <c r="C45" s="39">
        <v>19</v>
      </c>
      <c r="D45" s="67">
        <v>46</v>
      </c>
      <c r="E45" s="67">
        <v>99</v>
      </c>
      <c r="F45" s="67">
        <v>36</v>
      </c>
      <c r="G45" s="67">
        <v>326</v>
      </c>
      <c r="H45" s="41">
        <v>499</v>
      </c>
      <c r="I45" s="85">
        <v>426</v>
      </c>
      <c r="J45" s="67">
        <v>675</v>
      </c>
      <c r="K45" s="85">
        <v>474</v>
      </c>
      <c r="L45" s="85">
        <v>582</v>
      </c>
      <c r="M45" s="85">
        <v>123</v>
      </c>
      <c r="N45" s="86">
        <v>196</v>
      </c>
      <c r="P45" s="27"/>
      <c r="Q45" s="27"/>
    </row>
    <row r="46" spans="2:17" ht="12.75">
      <c r="B46" s="38" t="s">
        <v>48</v>
      </c>
      <c r="C46" s="39">
        <v>163</v>
      </c>
      <c r="D46" s="39">
        <v>290</v>
      </c>
      <c r="E46" s="39">
        <v>484</v>
      </c>
      <c r="F46" s="39">
        <v>361</v>
      </c>
      <c r="G46" s="39">
        <v>968</v>
      </c>
      <c r="H46" s="41">
        <v>1565</v>
      </c>
      <c r="I46" s="50">
        <v>1804</v>
      </c>
      <c r="J46" s="39">
        <v>2710</v>
      </c>
      <c r="K46" s="50">
        <v>1509</v>
      </c>
      <c r="L46" s="50">
        <v>1302</v>
      </c>
      <c r="M46" s="50">
        <v>370</v>
      </c>
      <c r="N46" s="51">
        <v>235</v>
      </c>
      <c r="P46" s="27"/>
      <c r="Q46" s="27"/>
    </row>
    <row r="47" spans="2:17" ht="12.75">
      <c r="B47" s="38" t="s">
        <v>117</v>
      </c>
      <c r="C47" s="39">
        <v>167</v>
      </c>
      <c r="D47" s="39">
        <v>90</v>
      </c>
      <c r="E47" s="39">
        <v>192</v>
      </c>
      <c r="F47" s="39">
        <v>44</v>
      </c>
      <c r="G47" s="39">
        <v>228</v>
      </c>
      <c r="H47" s="41">
        <v>518</v>
      </c>
      <c r="I47" s="50">
        <v>778</v>
      </c>
      <c r="J47" s="39">
        <v>290</v>
      </c>
      <c r="K47" s="50">
        <v>541</v>
      </c>
      <c r="L47" s="50">
        <v>221</v>
      </c>
      <c r="M47" s="50">
        <v>141</v>
      </c>
      <c r="N47" s="51">
        <v>215</v>
      </c>
      <c r="P47" s="27"/>
      <c r="Q47" s="27"/>
    </row>
    <row r="48" spans="2:17" ht="12.75">
      <c r="B48" s="38" t="s">
        <v>94</v>
      </c>
      <c r="C48" s="39">
        <v>158</v>
      </c>
      <c r="D48" s="39">
        <v>46</v>
      </c>
      <c r="E48" s="39">
        <v>111</v>
      </c>
      <c r="F48" s="39">
        <v>186</v>
      </c>
      <c r="G48" s="39">
        <v>154</v>
      </c>
      <c r="H48" s="41">
        <v>745</v>
      </c>
      <c r="I48" s="50">
        <v>539</v>
      </c>
      <c r="J48" s="39">
        <v>0</v>
      </c>
      <c r="K48" s="50">
        <v>719</v>
      </c>
      <c r="L48" s="50">
        <v>391</v>
      </c>
      <c r="M48" s="50">
        <v>245</v>
      </c>
      <c r="N48" s="51">
        <v>162</v>
      </c>
      <c r="P48" s="27"/>
      <c r="Q48" s="27"/>
    </row>
    <row r="49" spans="2:17" ht="12.75">
      <c r="B49" s="38"/>
      <c r="C49" s="39"/>
      <c r="D49" s="39"/>
      <c r="E49" s="39"/>
      <c r="F49" s="39"/>
      <c r="G49" s="39"/>
      <c r="H49" s="39"/>
      <c r="I49" s="50"/>
      <c r="J49" s="39"/>
      <c r="K49" s="50"/>
      <c r="L49" s="50"/>
      <c r="M49" s="50"/>
      <c r="N49" s="51"/>
      <c r="P49" s="27"/>
      <c r="Q49" s="27"/>
    </row>
    <row r="50" spans="2:17" ht="12.75">
      <c r="B50" s="45" t="s">
        <v>56</v>
      </c>
      <c r="C50" s="55">
        <v>689</v>
      </c>
      <c r="D50" s="55">
        <v>497</v>
      </c>
      <c r="E50" s="55">
        <v>847</v>
      </c>
      <c r="F50" s="55">
        <v>1074</v>
      </c>
      <c r="G50" s="55">
        <v>988</v>
      </c>
      <c r="H50" s="55">
        <v>1549</v>
      </c>
      <c r="I50" s="47">
        <v>1125</v>
      </c>
      <c r="J50" s="55">
        <v>689</v>
      </c>
      <c r="K50" s="47">
        <v>1455</v>
      </c>
      <c r="L50" s="47">
        <v>869</v>
      </c>
      <c r="M50" s="47">
        <v>682</v>
      </c>
      <c r="N50" s="48">
        <v>645</v>
      </c>
      <c r="P50" s="27"/>
      <c r="Q50" s="27"/>
    </row>
    <row r="51" spans="2:17" ht="12.75">
      <c r="B51" s="38" t="s">
        <v>59</v>
      </c>
      <c r="C51" s="39">
        <v>290</v>
      </c>
      <c r="D51" s="67">
        <v>177</v>
      </c>
      <c r="E51" s="67">
        <v>390</v>
      </c>
      <c r="F51" s="67">
        <v>433</v>
      </c>
      <c r="G51" s="67">
        <v>688</v>
      </c>
      <c r="H51" s="39">
        <v>647</v>
      </c>
      <c r="I51" s="85">
        <v>335</v>
      </c>
      <c r="J51" s="67">
        <v>278</v>
      </c>
      <c r="K51" s="85">
        <v>753</v>
      </c>
      <c r="L51" s="85">
        <v>402</v>
      </c>
      <c r="M51" s="85">
        <v>201</v>
      </c>
      <c r="N51" s="86">
        <v>218</v>
      </c>
      <c r="P51" s="27"/>
      <c r="Q51" s="27"/>
    </row>
    <row r="52" spans="2:17" ht="12.75">
      <c r="B52" s="68" t="s">
        <v>95</v>
      </c>
      <c r="C52" s="39">
        <v>39</v>
      </c>
      <c r="D52" s="39">
        <v>38</v>
      </c>
      <c r="E52" s="39">
        <v>25</v>
      </c>
      <c r="F52" s="39">
        <v>12</v>
      </c>
      <c r="G52" s="39">
        <v>40</v>
      </c>
      <c r="H52" s="39">
        <v>62</v>
      </c>
      <c r="I52" s="50">
        <v>45</v>
      </c>
      <c r="J52" s="39">
        <v>0</v>
      </c>
      <c r="K52" s="50">
        <v>35</v>
      </c>
      <c r="L52" s="50">
        <v>40</v>
      </c>
      <c r="M52" s="50">
        <v>84</v>
      </c>
      <c r="N52" s="51">
        <v>65</v>
      </c>
      <c r="P52" s="27"/>
      <c r="Q52" s="27"/>
    </row>
    <row r="53" spans="2:17" ht="12.75">
      <c r="B53" s="38" t="s">
        <v>57</v>
      </c>
      <c r="C53" s="39">
        <v>275</v>
      </c>
      <c r="D53" s="39">
        <v>216</v>
      </c>
      <c r="E53" s="39">
        <v>292</v>
      </c>
      <c r="F53" s="39">
        <v>510</v>
      </c>
      <c r="G53" s="39">
        <v>186</v>
      </c>
      <c r="H53" s="39">
        <v>564</v>
      </c>
      <c r="I53" s="50">
        <v>617</v>
      </c>
      <c r="J53" s="39">
        <v>288</v>
      </c>
      <c r="K53" s="50">
        <v>545</v>
      </c>
      <c r="L53" s="50">
        <v>295</v>
      </c>
      <c r="M53" s="50">
        <v>333</v>
      </c>
      <c r="N53" s="51">
        <v>197</v>
      </c>
      <c r="P53" s="27"/>
      <c r="Q53" s="27"/>
    </row>
    <row r="54" spans="2:17" ht="12.75">
      <c r="B54" s="38" t="s">
        <v>94</v>
      </c>
      <c r="C54" s="39">
        <v>84</v>
      </c>
      <c r="D54" s="39">
        <v>64</v>
      </c>
      <c r="E54" s="39">
        <v>139</v>
      </c>
      <c r="F54" s="39">
        <v>117</v>
      </c>
      <c r="G54" s="39">
        <v>74</v>
      </c>
      <c r="H54" s="39">
        <v>275</v>
      </c>
      <c r="I54" s="50">
        <v>127</v>
      </c>
      <c r="J54" s="39">
        <v>122</v>
      </c>
      <c r="K54" s="50">
        <v>121</v>
      </c>
      <c r="L54" s="50">
        <v>129</v>
      </c>
      <c r="M54" s="50">
        <v>64</v>
      </c>
      <c r="N54" s="51">
        <v>164</v>
      </c>
      <c r="P54" s="27"/>
      <c r="Q54" s="27"/>
    </row>
    <row r="55" spans="2:17" ht="12.75">
      <c r="B55" s="45"/>
      <c r="C55" s="46"/>
      <c r="D55" s="39"/>
      <c r="E55" s="39"/>
      <c r="F55" s="39"/>
      <c r="G55" s="39"/>
      <c r="H55" s="46"/>
      <c r="I55" s="50"/>
      <c r="J55" s="39"/>
      <c r="K55" s="50"/>
      <c r="L55" s="50"/>
      <c r="M55" s="50"/>
      <c r="N55" s="51"/>
      <c r="P55" s="28"/>
      <c r="Q55" s="27"/>
    </row>
    <row r="56" spans="2:17" ht="12.75">
      <c r="B56" s="45" t="s">
        <v>60</v>
      </c>
      <c r="C56" s="55">
        <v>1038</v>
      </c>
      <c r="D56" s="46">
        <v>990</v>
      </c>
      <c r="E56" s="46">
        <v>2500</v>
      </c>
      <c r="F56" s="46">
        <v>1136</v>
      </c>
      <c r="G56" s="46">
        <v>2798</v>
      </c>
      <c r="H56" s="55">
        <v>4067</v>
      </c>
      <c r="I56" s="47">
        <v>5712</v>
      </c>
      <c r="J56" s="46">
        <v>2478</v>
      </c>
      <c r="K56" s="47">
        <v>3686</v>
      </c>
      <c r="L56" s="47">
        <v>2756</v>
      </c>
      <c r="M56" s="47">
        <v>2180</v>
      </c>
      <c r="N56" s="48">
        <v>2019</v>
      </c>
      <c r="P56" s="27"/>
      <c r="Q56" s="27"/>
    </row>
    <row r="57" spans="2:17" ht="12.75">
      <c r="B57" s="45" t="s">
        <v>96</v>
      </c>
      <c r="C57" s="55">
        <v>993</v>
      </c>
      <c r="D57" s="46">
        <v>939</v>
      </c>
      <c r="E57" s="55">
        <v>2473</v>
      </c>
      <c r="F57" s="55">
        <v>1136</v>
      </c>
      <c r="G57" s="55">
        <v>2625</v>
      </c>
      <c r="H57" s="55">
        <v>3756</v>
      </c>
      <c r="I57" s="47">
        <v>5579</v>
      </c>
      <c r="J57" s="55">
        <v>2363</v>
      </c>
      <c r="K57" s="47">
        <v>3568</v>
      </c>
      <c r="L57" s="47">
        <v>2474</v>
      </c>
      <c r="M57" s="47">
        <v>2112</v>
      </c>
      <c r="N57" s="48">
        <v>1743</v>
      </c>
      <c r="P57" s="27"/>
      <c r="Q57" s="27"/>
    </row>
    <row r="58" spans="2:17" ht="12.75">
      <c r="B58" s="38" t="s">
        <v>97</v>
      </c>
      <c r="C58" s="39">
        <v>874</v>
      </c>
      <c r="D58" s="39">
        <v>757</v>
      </c>
      <c r="E58" s="39">
        <v>1713</v>
      </c>
      <c r="F58" s="39">
        <v>855</v>
      </c>
      <c r="G58" s="39">
        <v>2081</v>
      </c>
      <c r="H58" s="39">
        <v>2967</v>
      </c>
      <c r="I58" s="50">
        <v>4636</v>
      </c>
      <c r="J58" s="39">
        <v>1592</v>
      </c>
      <c r="K58" s="50">
        <v>2879</v>
      </c>
      <c r="L58" s="50">
        <v>1571</v>
      </c>
      <c r="M58" s="50">
        <v>1454</v>
      </c>
      <c r="N58" s="51">
        <v>1335</v>
      </c>
      <c r="P58" s="27"/>
      <c r="Q58" s="27"/>
    </row>
    <row r="59" spans="2:17" ht="12.75">
      <c r="B59" s="38" t="s">
        <v>98</v>
      </c>
      <c r="C59" s="39">
        <v>118</v>
      </c>
      <c r="D59" s="39">
        <v>182</v>
      </c>
      <c r="E59" s="39">
        <v>703</v>
      </c>
      <c r="F59" s="39">
        <v>281</v>
      </c>
      <c r="G59" s="39">
        <v>544</v>
      </c>
      <c r="H59" s="39">
        <v>735</v>
      </c>
      <c r="I59" s="50">
        <v>911</v>
      </c>
      <c r="J59" s="39">
        <v>770</v>
      </c>
      <c r="K59" s="50">
        <v>639</v>
      </c>
      <c r="L59" s="50">
        <v>869</v>
      </c>
      <c r="M59" s="50">
        <v>657</v>
      </c>
      <c r="N59" s="51">
        <v>407</v>
      </c>
      <c r="P59" s="27"/>
      <c r="Q59" s="27"/>
    </row>
    <row r="60" spans="2:17" ht="12.75">
      <c r="B60" s="38" t="s">
        <v>99</v>
      </c>
      <c r="C60" s="39">
        <v>0</v>
      </c>
      <c r="D60" s="39">
        <v>0</v>
      </c>
      <c r="E60" s="39">
        <v>56</v>
      </c>
      <c r="F60" s="39">
        <v>0</v>
      </c>
      <c r="G60" s="39">
        <v>0</v>
      </c>
      <c r="H60" s="39">
        <v>53</v>
      </c>
      <c r="I60" s="50">
        <v>32</v>
      </c>
      <c r="J60" s="39">
        <v>0</v>
      </c>
      <c r="K60" s="50">
        <v>49</v>
      </c>
      <c r="L60" s="50">
        <v>33</v>
      </c>
      <c r="M60" s="50">
        <v>0</v>
      </c>
      <c r="N60" s="51">
        <v>0</v>
      </c>
      <c r="P60" s="27"/>
      <c r="Q60" s="27"/>
    </row>
    <row r="61" spans="2:17" ht="12.75">
      <c r="B61" s="45"/>
      <c r="C61" s="46"/>
      <c r="D61" s="39"/>
      <c r="E61" s="39"/>
      <c r="F61" s="39"/>
      <c r="G61" s="39"/>
      <c r="H61" s="46"/>
      <c r="I61" s="50"/>
      <c r="J61" s="39"/>
      <c r="K61" s="50"/>
      <c r="L61" s="50"/>
      <c r="M61" s="50"/>
      <c r="N61" s="51"/>
      <c r="P61" s="28"/>
      <c r="Q61" s="27"/>
    </row>
    <row r="62" spans="2:17" ht="12.75">
      <c r="B62" s="45" t="s">
        <v>100</v>
      </c>
      <c r="C62" s="39"/>
      <c r="D62" s="39"/>
      <c r="E62" s="39"/>
      <c r="F62" s="39"/>
      <c r="G62" s="39"/>
      <c r="H62" s="39"/>
      <c r="I62" s="50"/>
      <c r="J62" s="39"/>
      <c r="K62" s="50"/>
      <c r="L62" s="50"/>
      <c r="M62" s="50"/>
      <c r="N62" s="51"/>
      <c r="P62" s="27"/>
      <c r="Q62" s="27"/>
    </row>
    <row r="63" spans="2:17" ht="12.75">
      <c r="B63" s="45" t="s">
        <v>101</v>
      </c>
      <c r="C63" s="55">
        <v>44</v>
      </c>
      <c r="D63" s="55">
        <v>50</v>
      </c>
      <c r="E63" s="55">
        <v>26</v>
      </c>
      <c r="F63" s="55">
        <v>0</v>
      </c>
      <c r="G63" s="55">
        <v>173</v>
      </c>
      <c r="H63" s="55">
        <v>311</v>
      </c>
      <c r="I63" s="47">
        <v>133</v>
      </c>
      <c r="J63" s="55">
        <v>115</v>
      </c>
      <c r="K63" s="47">
        <v>118</v>
      </c>
      <c r="L63" s="47">
        <v>282</v>
      </c>
      <c r="M63" s="47">
        <v>67</v>
      </c>
      <c r="N63" s="48">
        <v>276</v>
      </c>
      <c r="P63" s="27"/>
      <c r="Q63" s="27"/>
    </row>
    <row r="64" spans="2:17" ht="12.75">
      <c r="B64" s="38"/>
      <c r="C64" s="39"/>
      <c r="D64" s="39"/>
      <c r="E64" s="39"/>
      <c r="F64" s="39"/>
      <c r="G64" s="39"/>
      <c r="H64" s="39"/>
      <c r="I64" s="50"/>
      <c r="J64" s="39"/>
      <c r="K64" s="50"/>
      <c r="L64" s="50"/>
      <c r="M64" s="50"/>
      <c r="N64" s="51"/>
      <c r="P64" s="27"/>
      <c r="Q64" s="27"/>
    </row>
    <row r="65" spans="2:17" ht="12.75">
      <c r="B65" s="45" t="s">
        <v>63</v>
      </c>
      <c r="C65" s="46">
        <v>3414</v>
      </c>
      <c r="D65" s="55">
        <v>3578</v>
      </c>
      <c r="E65" s="55">
        <v>7420</v>
      </c>
      <c r="F65" s="55">
        <v>5869</v>
      </c>
      <c r="G65" s="55">
        <v>6447</v>
      </c>
      <c r="H65" s="55">
        <v>9419</v>
      </c>
      <c r="I65" s="47">
        <v>13595</v>
      </c>
      <c r="J65" s="55">
        <v>14341</v>
      </c>
      <c r="K65" s="47">
        <v>13615</v>
      </c>
      <c r="L65" s="47">
        <v>6168</v>
      </c>
      <c r="M65" s="47">
        <v>6480</v>
      </c>
      <c r="N65" s="48">
        <v>7349</v>
      </c>
      <c r="P65" s="28"/>
      <c r="Q65" s="27"/>
    </row>
    <row r="66" spans="2:17" ht="12.75">
      <c r="B66" s="45" t="s">
        <v>64</v>
      </c>
      <c r="C66" s="46">
        <v>689</v>
      </c>
      <c r="D66" s="55">
        <v>1033</v>
      </c>
      <c r="E66" s="55">
        <v>1088</v>
      </c>
      <c r="F66" s="55">
        <v>2027</v>
      </c>
      <c r="G66" s="55">
        <v>1604</v>
      </c>
      <c r="H66" s="55">
        <v>2200</v>
      </c>
      <c r="I66" s="47">
        <v>3321</v>
      </c>
      <c r="J66" s="55">
        <v>1263</v>
      </c>
      <c r="K66" s="47">
        <v>2745</v>
      </c>
      <c r="L66" s="47">
        <v>1163</v>
      </c>
      <c r="M66" s="47">
        <v>1448</v>
      </c>
      <c r="N66" s="48">
        <v>1328</v>
      </c>
      <c r="P66" s="28"/>
      <c r="Q66" s="27"/>
    </row>
    <row r="67" spans="2:17" ht="12.75">
      <c r="B67" s="38" t="s">
        <v>102</v>
      </c>
      <c r="C67" s="39">
        <v>83</v>
      </c>
      <c r="D67" s="39">
        <v>114</v>
      </c>
      <c r="E67" s="39">
        <v>44</v>
      </c>
      <c r="F67" s="39">
        <v>60</v>
      </c>
      <c r="G67" s="39">
        <v>98</v>
      </c>
      <c r="H67" s="39">
        <v>175</v>
      </c>
      <c r="I67" s="50">
        <v>375</v>
      </c>
      <c r="J67" s="39">
        <v>63</v>
      </c>
      <c r="K67" s="50">
        <v>94</v>
      </c>
      <c r="L67" s="50">
        <v>117</v>
      </c>
      <c r="M67" s="50">
        <v>93</v>
      </c>
      <c r="N67" s="51">
        <v>159</v>
      </c>
      <c r="P67" s="27"/>
      <c r="Q67" s="27"/>
    </row>
    <row r="68" spans="2:17" ht="12.75">
      <c r="B68" s="38" t="s">
        <v>103</v>
      </c>
      <c r="C68" s="39">
        <v>44</v>
      </c>
      <c r="D68" s="39">
        <v>129</v>
      </c>
      <c r="E68" s="39">
        <v>224</v>
      </c>
      <c r="F68" s="39">
        <v>317</v>
      </c>
      <c r="G68" s="39">
        <v>130</v>
      </c>
      <c r="H68" s="39">
        <v>276</v>
      </c>
      <c r="I68" s="50">
        <v>427</v>
      </c>
      <c r="J68" s="39">
        <v>0</v>
      </c>
      <c r="K68" s="50">
        <v>305</v>
      </c>
      <c r="L68" s="50">
        <v>67</v>
      </c>
      <c r="M68" s="50">
        <v>86</v>
      </c>
      <c r="N68" s="51">
        <v>174</v>
      </c>
      <c r="P68" s="27"/>
      <c r="Q68" s="27"/>
    </row>
    <row r="69" spans="2:17" ht="12.75">
      <c r="B69" s="38" t="s">
        <v>104</v>
      </c>
      <c r="C69" s="39">
        <v>399</v>
      </c>
      <c r="D69" s="39">
        <v>619</v>
      </c>
      <c r="E69" s="39">
        <v>575</v>
      </c>
      <c r="F69" s="39">
        <v>1034</v>
      </c>
      <c r="G69" s="39">
        <v>1108</v>
      </c>
      <c r="H69" s="39">
        <v>1358</v>
      </c>
      <c r="I69" s="50">
        <v>1720</v>
      </c>
      <c r="J69" s="39">
        <v>1041</v>
      </c>
      <c r="K69" s="50">
        <v>1568</v>
      </c>
      <c r="L69" s="50">
        <v>786</v>
      </c>
      <c r="M69" s="50">
        <v>840</v>
      </c>
      <c r="N69" s="51">
        <v>779</v>
      </c>
      <c r="P69" s="27"/>
      <c r="Q69" s="27"/>
    </row>
    <row r="70" spans="2:17" ht="12.75">
      <c r="B70" s="38" t="s">
        <v>105</v>
      </c>
      <c r="C70" s="39">
        <v>47</v>
      </c>
      <c r="D70" s="39">
        <v>84</v>
      </c>
      <c r="E70" s="39">
        <v>117</v>
      </c>
      <c r="F70" s="39">
        <v>386</v>
      </c>
      <c r="G70" s="39">
        <v>138</v>
      </c>
      <c r="H70" s="39">
        <v>229</v>
      </c>
      <c r="I70" s="50">
        <v>383</v>
      </c>
      <c r="J70" s="39">
        <v>159</v>
      </c>
      <c r="K70" s="50">
        <v>496</v>
      </c>
      <c r="L70" s="50">
        <v>127</v>
      </c>
      <c r="M70" s="50">
        <v>239</v>
      </c>
      <c r="N70" s="51">
        <v>52</v>
      </c>
      <c r="P70" s="27"/>
      <c r="Q70" s="27"/>
    </row>
    <row r="71" spans="2:17" ht="12.75">
      <c r="B71" s="38" t="s">
        <v>106</v>
      </c>
      <c r="C71" s="39">
        <v>114</v>
      </c>
      <c r="D71" s="39">
        <v>84</v>
      </c>
      <c r="E71" s="39">
        <v>126</v>
      </c>
      <c r="F71" s="39">
        <v>228</v>
      </c>
      <c r="G71" s="39">
        <v>128</v>
      </c>
      <c r="H71" s="39">
        <v>161</v>
      </c>
      <c r="I71" s="50">
        <v>414</v>
      </c>
      <c r="J71" s="39">
        <v>0</v>
      </c>
      <c r="K71" s="50">
        <v>279</v>
      </c>
      <c r="L71" s="50">
        <v>64</v>
      </c>
      <c r="M71" s="50">
        <v>189</v>
      </c>
      <c r="N71" s="51">
        <v>161</v>
      </c>
      <c r="P71" s="27"/>
      <c r="Q71" s="27"/>
    </row>
    <row r="72" spans="2:17" ht="12.75">
      <c r="B72" s="38" t="s">
        <v>71</v>
      </c>
      <c r="C72" s="39">
        <v>214</v>
      </c>
      <c r="D72" s="39">
        <v>207</v>
      </c>
      <c r="E72" s="39">
        <v>96</v>
      </c>
      <c r="F72" s="39">
        <v>125</v>
      </c>
      <c r="G72" s="39">
        <v>317</v>
      </c>
      <c r="H72" s="39">
        <v>325</v>
      </c>
      <c r="I72" s="50">
        <v>638</v>
      </c>
      <c r="J72" s="39">
        <v>80</v>
      </c>
      <c r="K72" s="50">
        <v>590</v>
      </c>
      <c r="L72" s="50">
        <v>282</v>
      </c>
      <c r="M72" s="50">
        <v>397</v>
      </c>
      <c r="N72" s="51">
        <v>298</v>
      </c>
      <c r="P72" s="27"/>
      <c r="Q72" s="27"/>
    </row>
    <row r="73" spans="2:17" ht="12.75">
      <c r="B73" s="38" t="s">
        <v>72</v>
      </c>
      <c r="C73" s="39">
        <v>126</v>
      </c>
      <c r="D73" s="39">
        <v>117</v>
      </c>
      <c r="E73" s="39">
        <v>1398</v>
      </c>
      <c r="F73" s="39">
        <v>50</v>
      </c>
      <c r="G73" s="39">
        <v>63</v>
      </c>
      <c r="H73" s="39">
        <v>72</v>
      </c>
      <c r="I73" s="50">
        <v>409</v>
      </c>
      <c r="J73" s="39">
        <v>1174</v>
      </c>
      <c r="K73" s="50">
        <v>477</v>
      </c>
      <c r="L73" s="50">
        <v>91</v>
      </c>
      <c r="M73" s="50">
        <v>159</v>
      </c>
      <c r="N73" s="51">
        <v>196</v>
      </c>
      <c r="P73" s="27"/>
      <c r="Q73" s="27"/>
    </row>
    <row r="74" spans="2:17" ht="12.75">
      <c r="B74" s="38" t="s">
        <v>73</v>
      </c>
      <c r="C74" s="39">
        <v>30</v>
      </c>
      <c r="D74" s="39">
        <v>0</v>
      </c>
      <c r="E74" s="39">
        <v>0</v>
      </c>
      <c r="F74" s="39">
        <v>0</v>
      </c>
      <c r="G74" s="39">
        <v>22</v>
      </c>
      <c r="H74" s="39">
        <v>30</v>
      </c>
      <c r="I74" s="50">
        <v>76</v>
      </c>
      <c r="J74" s="39">
        <v>168</v>
      </c>
      <c r="K74" s="50">
        <v>20</v>
      </c>
      <c r="L74" s="50">
        <v>0</v>
      </c>
      <c r="M74" s="50">
        <v>9</v>
      </c>
      <c r="N74" s="51">
        <v>0</v>
      </c>
      <c r="P74" s="27"/>
      <c r="Q74" s="27"/>
    </row>
    <row r="75" spans="2:17" ht="12.75">
      <c r="B75" s="38" t="s">
        <v>74</v>
      </c>
      <c r="C75" s="39">
        <v>1085</v>
      </c>
      <c r="D75" s="39">
        <v>1099</v>
      </c>
      <c r="E75" s="39">
        <v>3342</v>
      </c>
      <c r="F75" s="39">
        <v>1941</v>
      </c>
      <c r="G75" s="39">
        <v>2392</v>
      </c>
      <c r="H75" s="39">
        <v>2687</v>
      </c>
      <c r="I75" s="50">
        <v>5553</v>
      </c>
      <c r="J75" s="39">
        <v>7505</v>
      </c>
      <c r="K75" s="50">
        <v>5503</v>
      </c>
      <c r="L75" s="50">
        <v>2401</v>
      </c>
      <c r="M75" s="50">
        <v>2549</v>
      </c>
      <c r="N75" s="51">
        <v>1814</v>
      </c>
      <c r="P75" s="27"/>
      <c r="Q75" s="27"/>
    </row>
    <row r="76" spans="2:17" ht="12.75">
      <c r="B76" s="38" t="s">
        <v>75</v>
      </c>
      <c r="C76" s="39">
        <v>666</v>
      </c>
      <c r="D76" s="39">
        <v>598</v>
      </c>
      <c r="E76" s="39">
        <v>902</v>
      </c>
      <c r="F76" s="39">
        <v>1116</v>
      </c>
      <c r="G76" s="39">
        <v>944</v>
      </c>
      <c r="H76" s="39">
        <v>3006</v>
      </c>
      <c r="I76" s="50">
        <v>2934</v>
      </c>
      <c r="J76" s="39">
        <v>3447</v>
      </c>
      <c r="K76" s="50">
        <v>3510</v>
      </c>
      <c r="L76" s="50">
        <v>1383</v>
      </c>
      <c r="M76" s="50">
        <v>1083</v>
      </c>
      <c r="N76" s="51">
        <v>1071</v>
      </c>
      <c r="P76" s="27"/>
      <c r="Q76" s="27"/>
    </row>
    <row r="77" spans="2:17" ht="12.75">
      <c r="B77" s="38" t="s">
        <v>76</v>
      </c>
      <c r="C77" s="39">
        <v>162</v>
      </c>
      <c r="D77" s="39">
        <v>137</v>
      </c>
      <c r="E77" s="39">
        <v>72</v>
      </c>
      <c r="F77" s="39">
        <v>96</v>
      </c>
      <c r="G77" s="39">
        <v>153</v>
      </c>
      <c r="H77" s="39">
        <v>198</v>
      </c>
      <c r="I77" s="50">
        <v>52</v>
      </c>
      <c r="J77" s="39">
        <v>162</v>
      </c>
      <c r="K77" s="50">
        <v>174</v>
      </c>
      <c r="L77" s="50">
        <v>122</v>
      </c>
      <c r="M77" s="50">
        <v>184</v>
      </c>
      <c r="N77" s="51">
        <v>110</v>
      </c>
      <c r="P77" s="27"/>
      <c r="Q77" s="27"/>
    </row>
    <row r="78" spans="2:17" ht="12.75">
      <c r="B78" s="38" t="s">
        <v>107</v>
      </c>
      <c r="C78" s="39">
        <v>90</v>
      </c>
      <c r="D78" s="39">
        <v>38</v>
      </c>
      <c r="E78" s="39">
        <v>39</v>
      </c>
      <c r="F78" s="39">
        <v>30</v>
      </c>
      <c r="G78" s="39">
        <v>31</v>
      </c>
      <c r="H78" s="39">
        <v>120</v>
      </c>
      <c r="I78" s="50">
        <v>33</v>
      </c>
      <c r="J78" s="39">
        <v>78</v>
      </c>
      <c r="K78" s="50">
        <v>48</v>
      </c>
      <c r="L78" s="50">
        <v>38</v>
      </c>
      <c r="M78" s="50">
        <v>21</v>
      </c>
      <c r="N78" s="51">
        <v>83</v>
      </c>
      <c r="P78" s="27"/>
      <c r="Q78" s="27"/>
    </row>
    <row r="79" spans="2:17" ht="12.75">
      <c r="B79" s="38" t="s">
        <v>70</v>
      </c>
      <c r="C79" s="39">
        <v>33</v>
      </c>
      <c r="D79" s="39">
        <v>33</v>
      </c>
      <c r="E79" s="39">
        <v>125</v>
      </c>
      <c r="F79" s="39">
        <v>46</v>
      </c>
      <c r="G79" s="39">
        <v>264</v>
      </c>
      <c r="H79" s="39">
        <v>156</v>
      </c>
      <c r="I79" s="50">
        <v>66</v>
      </c>
      <c r="J79" s="39">
        <v>126</v>
      </c>
      <c r="K79" s="50">
        <v>112</v>
      </c>
      <c r="L79" s="50">
        <v>80</v>
      </c>
      <c r="M79" s="50">
        <v>101</v>
      </c>
      <c r="N79" s="51">
        <v>46</v>
      </c>
      <c r="P79" s="27"/>
      <c r="Q79" s="27"/>
    </row>
    <row r="80" spans="2:17" ht="12.75">
      <c r="B80" s="38" t="s">
        <v>108</v>
      </c>
      <c r="C80" s="39">
        <v>0</v>
      </c>
      <c r="D80" s="39">
        <v>0</v>
      </c>
      <c r="E80" s="39">
        <v>50</v>
      </c>
      <c r="F80" s="39">
        <v>0</v>
      </c>
      <c r="G80" s="39">
        <v>0</v>
      </c>
      <c r="H80" s="39">
        <v>0</v>
      </c>
      <c r="I80" s="50">
        <v>16</v>
      </c>
      <c r="J80" s="39">
        <v>0</v>
      </c>
      <c r="K80" s="50">
        <v>77</v>
      </c>
      <c r="L80" s="50">
        <v>0</v>
      </c>
      <c r="M80" s="50">
        <v>0</v>
      </c>
      <c r="N80" s="51">
        <v>0</v>
      </c>
      <c r="P80" s="27"/>
      <c r="Q80" s="27"/>
    </row>
    <row r="81" spans="2:17" ht="12.75">
      <c r="B81" s="69" t="s">
        <v>109</v>
      </c>
      <c r="C81" s="39">
        <v>316</v>
      </c>
      <c r="D81" s="39">
        <v>313</v>
      </c>
      <c r="E81" s="39">
        <v>304</v>
      </c>
      <c r="F81" s="39">
        <v>434</v>
      </c>
      <c r="G81" s="39">
        <v>653</v>
      </c>
      <c r="H81" s="39">
        <v>620</v>
      </c>
      <c r="I81" s="50">
        <v>492</v>
      </c>
      <c r="J81" s="39">
        <v>333</v>
      </c>
      <c r="K81" s="50">
        <v>355</v>
      </c>
      <c r="L81" s="50">
        <v>605</v>
      </c>
      <c r="M81" s="50">
        <v>525</v>
      </c>
      <c r="N81" s="51">
        <v>2400</v>
      </c>
      <c r="P81" s="27"/>
      <c r="Q81" s="27"/>
    </row>
    <row r="82" spans="2:17" ht="12.75">
      <c r="B82" s="70"/>
      <c r="C82" s="39"/>
      <c r="D82" s="39"/>
      <c r="E82" s="39"/>
      <c r="F82" s="39"/>
      <c r="G82" s="39"/>
      <c r="H82" s="39"/>
      <c r="I82" s="50"/>
      <c r="J82" s="39"/>
      <c r="K82" s="50"/>
      <c r="L82" s="50"/>
      <c r="M82" s="50"/>
      <c r="N82" s="51"/>
      <c r="P82" s="27"/>
      <c r="Q82" s="27"/>
    </row>
    <row r="83" spans="2:17" ht="12.75">
      <c r="B83" s="45" t="s">
        <v>77</v>
      </c>
      <c r="C83" s="46">
        <v>488</v>
      </c>
      <c r="D83" s="55">
        <v>368</v>
      </c>
      <c r="E83" s="55">
        <v>641</v>
      </c>
      <c r="F83" s="55">
        <v>787</v>
      </c>
      <c r="G83" s="55">
        <v>1655</v>
      </c>
      <c r="H83" s="46">
        <v>1882</v>
      </c>
      <c r="I83" s="47">
        <v>2273</v>
      </c>
      <c r="J83" s="55">
        <v>1744</v>
      </c>
      <c r="K83" s="47">
        <v>1999</v>
      </c>
      <c r="L83" s="47">
        <v>1309</v>
      </c>
      <c r="M83" s="47">
        <v>464</v>
      </c>
      <c r="N83" s="48">
        <v>567</v>
      </c>
      <c r="P83" s="28"/>
      <c r="Q83" s="27"/>
    </row>
    <row r="84" spans="2:17" ht="12.75">
      <c r="B84" s="38" t="s">
        <v>78</v>
      </c>
      <c r="C84" s="39">
        <v>458</v>
      </c>
      <c r="D84" s="39">
        <v>343</v>
      </c>
      <c r="E84" s="39">
        <v>598</v>
      </c>
      <c r="F84" s="39">
        <v>667</v>
      </c>
      <c r="G84" s="39">
        <v>1608</v>
      </c>
      <c r="H84" s="39">
        <v>1788</v>
      </c>
      <c r="I84" s="50">
        <v>2178</v>
      </c>
      <c r="J84" s="39">
        <v>1681</v>
      </c>
      <c r="K84" s="50">
        <v>1870</v>
      </c>
      <c r="L84" s="50">
        <v>1145</v>
      </c>
      <c r="M84" s="50">
        <v>433</v>
      </c>
      <c r="N84" s="51">
        <v>508</v>
      </c>
      <c r="P84" s="27"/>
      <c r="Q84" s="27"/>
    </row>
    <row r="85" spans="2:17" ht="12.75">
      <c r="B85" s="38" t="s">
        <v>79</v>
      </c>
      <c r="C85" s="39">
        <v>13</v>
      </c>
      <c r="D85" s="39">
        <v>25</v>
      </c>
      <c r="E85" s="39">
        <v>43</v>
      </c>
      <c r="F85" s="39">
        <v>104</v>
      </c>
      <c r="G85" s="39">
        <v>46</v>
      </c>
      <c r="H85" s="39">
        <v>94</v>
      </c>
      <c r="I85" s="50">
        <v>94</v>
      </c>
      <c r="J85" s="39">
        <v>63</v>
      </c>
      <c r="K85" s="50">
        <v>129</v>
      </c>
      <c r="L85" s="50">
        <v>163</v>
      </c>
      <c r="M85" s="50">
        <v>31</v>
      </c>
      <c r="N85" s="51">
        <v>48</v>
      </c>
      <c r="P85" s="27"/>
      <c r="Q85" s="27"/>
    </row>
    <row r="86" spans="2:17" ht="12.75">
      <c r="B86" s="38" t="s">
        <v>94</v>
      </c>
      <c r="C86" s="39">
        <v>17</v>
      </c>
      <c r="D86" s="39">
        <v>0</v>
      </c>
      <c r="E86" s="39">
        <v>0</v>
      </c>
      <c r="F86" s="39">
        <v>15</v>
      </c>
      <c r="G86" s="39">
        <v>0</v>
      </c>
      <c r="H86" s="39">
        <v>0</v>
      </c>
      <c r="I86" s="50">
        <v>0</v>
      </c>
      <c r="J86" s="39">
        <v>0</v>
      </c>
      <c r="K86" s="50">
        <v>0</v>
      </c>
      <c r="L86" s="50">
        <v>0</v>
      </c>
      <c r="M86" s="50">
        <v>0</v>
      </c>
      <c r="N86" s="51">
        <v>11</v>
      </c>
      <c r="P86" s="27"/>
      <c r="Q86" s="27"/>
    </row>
    <row r="87" spans="2:17" ht="12.75">
      <c r="B87" s="38"/>
      <c r="C87" s="39"/>
      <c r="D87" s="39"/>
      <c r="E87" s="39"/>
      <c r="F87" s="39"/>
      <c r="G87" s="39"/>
      <c r="H87" s="39"/>
      <c r="I87" s="50"/>
      <c r="J87" s="39"/>
      <c r="K87" s="50"/>
      <c r="L87" s="50"/>
      <c r="M87" s="50"/>
      <c r="N87" s="51"/>
      <c r="P87" s="27"/>
      <c r="Q87" s="27"/>
    </row>
    <row r="88" spans="2:17" ht="13.5" thickBot="1">
      <c r="B88" s="57" t="s">
        <v>80</v>
      </c>
      <c r="C88" s="58">
        <v>13</v>
      </c>
      <c r="D88" s="71">
        <v>0</v>
      </c>
      <c r="E88" s="71">
        <v>674</v>
      </c>
      <c r="F88" s="71">
        <v>15</v>
      </c>
      <c r="G88" s="71">
        <v>0</v>
      </c>
      <c r="H88" s="58">
        <v>59</v>
      </c>
      <c r="I88" s="60">
        <v>23</v>
      </c>
      <c r="J88" s="71">
        <v>47</v>
      </c>
      <c r="K88" s="60">
        <v>95</v>
      </c>
      <c r="L88" s="60">
        <v>57</v>
      </c>
      <c r="M88" s="60">
        <v>15</v>
      </c>
      <c r="N88" s="61">
        <v>43</v>
      </c>
      <c r="P88" s="27"/>
      <c r="Q88" s="27"/>
    </row>
    <row r="89" spans="16:17" ht="30" customHeight="1">
      <c r="P89" s="27"/>
      <c r="Q89" s="27"/>
    </row>
    <row r="90" spans="2:17" ht="14.25">
      <c r="B90" s="62" t="s">
        <v>81</v>
      </c>
      <c r="P90" s="27"/>
      <c r="Q90" s="27"/>
    </row>
    <row r="91" spans="2:14" ht="15.75" customHeight="1"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</row>
    <row r="92" ht="18" customHeight="1">
      <c r="B92" s="64" t="s">
        <v>118</v>
      </c>
    </row>
    <row r="93" ht="6" customHeight="1">
      <c r="B93" s="65"/>
    </row>
    <row r="94" ht="18" customHeight="1">
      <c r="B94" s="66" t="s">
        <v>119</v>
      </c>
    </row>
    <row r="96" spans="2:14" ht="12.75">
      <c r="B96" t="s">
        <v>111</v>
      </c>
      <c r="C96">
        <v>25</v>
      </c>
      <c r="D96">
        <v>24</v>
      </c>
      <c r="E96">
        <v>25</v>
      </c>
      <c r="F96">
        <v>12</v>
      </c>
      <c r="G96">
        <v>13</v>
      </c>
      <c r="H96">
        <v>28</v>
      </c>
      <c r="I96">
        <v>23</v>
      </c>
      <c r="J96">
        <v>0</v>
      </c>
      <c r="K96">
        <v>35</v>
      </c>
      <c r="L96">
        <v>8</v>
      </c>
      <c r="M96">
        <v>51</v>
      </c>
      <c r="N96">
        <v>50</v>
      </c>
    </row>
  </sheetData>
  <sheetProtection/>
  <mergeCells count="2">
    <mergeCell ref="B1:N1"/>
    <mergeCell ref="C4:N4"/>
  </mergeCells>
  <printOptions horizontalCentered="1"/>
  <pageMargins left="0.56" right="0.54" top="0.54" bottom="0.54" header="0.5118110236220472" footer="0.5118110236220472"/>
  <pageSetup horizontalDpi="300" verticalDpi="300" orientation="portrait" paperSize="9" scale="5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Q96"/>
  <sheetViews>
    <sheetView zoomScale="75" zoomScaleNormal="75" zoomScalePageLayoutView="0" workbookViewId="0" topLeftCell="A1">
      <selection activeCell="B1" sqref="B1:N1"/>
    </sheetView>
  </sheetViews>
  <sheetFormatPr defaultColWidth="9.140625" defaultRowHeight="12.75"/>
  <cols>
    <col min="1" max="1" width="2.28125" style="29" customWidth="1"/>
    <col min="2" max="2" width="27.421875" style="29" customWidth="1"/>
    <col min="3" max="9" width="9.140625" style="29" customWidth="1"/>
    <col min="10" max="10" width="10.7109375" style="29" customWidth="1"/>
    <col min="11" max="11" width="11.00390625" style="29" customWidth="1"/>
    <col min="12" max="12" width="10.57421875" style="29" customWidth="1"/>
    <col min="13" max="13" width="10.421875" style="29" customWidth="1"/>
    <col min="14" max="14" width="10.28125" style="29" customWidth="1"/>
    <col min="15" max="15" width="2.28125" style="29" customWidth="1"/>
    <col min="16" max="16384" width="9.140625" style="29" customWidth="1"/>
  </cols>
  <sheetData>
    <row r="1" spans="2:14" ht="45" customHeight="1" thickBot="1">
      <c r="B1" s="194" t="s">
        <v>16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</row>
    <row r="2" spans="2:10" ht="25.5" customHeight="1" thickTop="1">
      <c r="B2" s="30"/>
      <c r="C2" s="31"/>
      <c r="D2" s="31"/>
      <c r="E2" s="31"/>
      <c r="F2" s="31"/>
      <c r="G2" s="31"/>
      <c r="H2" s="31"/>
      <c r="I2" s="31"/>
      <c r="J2" s="31"/>
    </row>
    <row r="3" spans="3:7" ht="13.5" thickBot="1">
      <c r="C3" s="32"/>
      <c r="D3" s="27"/>
      <c r="E3" s="27"/>
      <c r="F3" s="27"/>
      <c r="G3" s="27"/>
    </row>
    <row r="4" spans="2:14" ht="15.75">
      <c r="B4" s="33" t="s">
        <v>17</v>
      </c>
      <c r="C4" s="195">
        <v>2009</v>
      </c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7"/>
    </row>
    <row r="5" spans="2:14" ht="15" customHeight="1">
      <c r="B5" s="34" t="s">
        <v>18</v>
      </c>
      <c r="C5" s="35" t="s">
        <v>1</v>
      </c>
      <c r="D5" s="35" t="s">
        <v>2</v>
      </c>
      <c r="E5" s="36" t="s">
        <v>3</v>
      </c>
      <c r="F5" s="35" t="s">
        <v>4</v>
      </c>
      <c r="G5" s="35" t="s">
        <v>5</v>
      </c>
      <c r="H5" s="35" t="s">
        <v>6</v>
      </c>
      <c r="I5" s="35" t="s">
        <v>7</v>
      </c>
      <c r="J5" s="35" t="s">
        <v>8</v>
      </c>
      <c r="K5" s="35" t="s">
        <v>9</v>
      </c>
      <c r="L5" s="35" t="s">
        <v>10</v>
      </c>
      <c r="M5" s="35" t="s">
        <v>11</v>
      </c>
      <c r="N5" s="37" t="s">
        <v>12</v>
      </c>
    </row>
    <row r="6" spans="2:14" ht="12.75">
      <c r="B6" s="38"/>
      <c r="C6" s="39"/>
      <c r="D6" s="39"/>
      <c r="E6" s="40"/>
      <c r="F6" s="41"/>
      <c r="G6" s="41"/>
      <c r="H6" s="41"/>
      <c r="I6" s="42"/>
      <c r="J6" s="43"/>
      <c r="K6" s="42"/>
      <c r="L6" s="42"/>
      <c r="M6" s="42"/>
      <c r="N6" s="44"/>
    </row>
    <row r="7" spans="2:17" ht="12.75">
      <c r="B7" s="45" t="s">
        <v>19</v>
      </c>
      <c r="C7" s="46">
        <v>47066</v>
      </c>
      <c r="D7" s="46">
        <v>56626</v>
      </c>
      <c r="E7" s="46">
        <v>90434</v>
      </c>
      <c r="F7" s="46">
        <v>181395</v>
      </c>
      <c r="G7" s="46">
        <v>246546</v>
      </c>
      <c r="H7" s="46">
        <v>260931</v>
      </c>
      <c r="I7" s="47">
        <v>304126</v>
      </c>
      <c r="J7" s="46">
        <v>291583</v>
      </c>
      <c r="K7" s="47">
        <v>276178</v>
      </c>
      <c r="L7" s="47">
        <v>230431</v>
      </c>
      <c r="M7" s="47">
        <v>89670</v>
      </c>
      <c r="N7" s="48">
        <v>66201</v>
      </c>
      <c r="P7" s="28"/>
      <c r="Q7" s="27"/>
    </row>
    <row r="8" spans="2:17" ht="12.75">
      <c r="B8" s="49"/>
      <c r="C8" s="46"/>
      <c r="D8" s="46"/>
      <c r="E8" s="46"/>
      <c r="F8" s="39"/>
      <c r="G8" s="39"/>
      <c r="H8" s="41"/>
      <c r="I8" s="50"/>
      <c r="J8" s="46"/>
      <c r="K8" s="50"/>
      <c r="L8" s="50"/>
      <c r="M8" s="50"/>
      <c r="N8" s="51"/>
      <c r="P8" s="28"/>
      <c r="Q8" s="27"/>
    </row>
    <row r="9" spans="2:17" ht="12.75">
      <c r="B9" s="52" t="s">
        <v>20</v>
      </c>
      <c r="C9" s="46">
        <v>42243</v>
      </c>
      <c r="D9" s="46">
        <v>51107</v>
      </c>
      <c r="E9" s="46">
        <v>82737</v>
      </c>
      <c r="F9" s="46">
        <v>168825</v>
      </c>
      <c r="G9" s="46">
        <v>235763</v>
      </c>
      <c r="H9" s="46">
        <v>246143</v>
      </c>
      <c r="I9" s="47">
        <v>284676</v>
      </c>
      <c r="J9" s="46">
        <v>274438</v>
      </c>
      <c r="K9" s="47">
        <v>261097</v>
      </c>
      <c r="L9" s="47">
        <v>220405</v>
      </c>
      <c r="M9" s="47">
        <v>82067</v>
      </c>
      <c r="N9" s="48">
        <v>59117</v>
      </c>
      <c r="P9" s="53"/>
      <c r="Q9" s="27"/>
    </row>
    <row r="10" spans="2:17" ht="12.75">
      <c r="B10" s="45" t="s">
        <v>116</v>
      </c>
      <c r="C10" s="46">
        <v>37874</v>
      </c>
      <c r="D10" s="46">
        <v>47411</v>
      </c>
      <c r="E10" s="46">
        <v>76931</v>
      </c>
      <c r="F10" s="46">
        <v>152751</v>
      </c>
      <c r="G10" s="46">
        <v>202508</v>
      </c>
      <c r="H10" s="46">
        <v>204931</v>
      </c>
      <c r="I10" s="47">
        <v>240587</v>
      </c>
      <c r="J10" s="46">
        <v>237562</v>
      </c>
      <c r="K10" s="47">
        <v>223895</v>
      </c>
      <c r="L10" s="47">
        <v>191779</v>
      </c>
      <c r="M10" s="47">
        <v>74608</v>
      </c>
      <c r="N10" s="48">
        <v>53112</v>
      </c>
      <c r="P10" s="28"/>
      <c r="Q10" s="27"/>
    </row>
    <row r="11" spans="2:17" ht="12.75">
      <c r="B11" s="54" t="s">
        <v>23</v>
      </c>
      <c r="C11" s="39">
        <v>854</v>
      </c>
      <c r="D11" s="39">
        <v>996</v>
      </c>
      <c r="E11" s="39">
        <v>1306</v>
      </c>
      <c r="F11" s="39">
        <v>3018</v>
      </c>
      <c r="G11" s="39">
        <v>2652</v>
      </c>
      <c r="H11" s="39">
        <v>1902</v>
      </c>
      <c r="I11" s="50">
        <v>2873</v>
      </c>
      <c r="J11" s="39">
        <v>2658</v>
      </c>
      <c r="K11" s="50">
        <v>2164</v>
      </c>
      <c r="L11" s="50">
        <v>2291</v>
      </c>
      <c r="M11" s="50">
        <v>1346</v>
      </c>
      <c r="N11" s="51">
        <v>900</v>
      </c>
      <c r="P11" s="27"/>
      <c r="Q11" s="27"/>
    </row>
    <row r="12" spans="2:17" ht="12.75">
      <c r="B12" s="54" t="s">
        <v>38</v>
      </c>
      <c r="C12" s="39">
        <v>479</v>
      </c>
      <c r="D12" s="39">
        <v>532</v>
      </c>
      <c r="E12" s="39">
        <v>499</v>
      </c>
      <c r="F12" s="39">
        <v>966</v>
      </c>
      <c r="G12" s="39">
        <v>949</v>
      </c>
      <c r="H12" s="39">
        <v>834</v>
      </c>
      <c r="I12" s="50">
        <v>1039</v>
      </c>
      <c r="J12" s="39">
        <v>762</v>
      </c>
      <c r="K12" s="50">
        <v>788</v>
      </c>
      <c r="L12" s="50">
        <v>665</v>
      </c>
      <c r="M12" s="50">
        <v>769</v>
      </c>
      <c r="N12" s="51">
        <v>633</v>
      </c>
      <c r="P12" s="27"/>
      <c r="Q12" s="27"/>
    </row>
    <row r="13" spans="2:17" ht="12.75">
      <c r="B13" s="38" t="s">
        <v>54</v>
      </c>
      <c r="C13" s="39">
        <v>65</v>
      </c>
      <c r="D13" s="39">
        <v>214</v>
      </c>
      <c r="E13" s="39">
        <v>339</v>
      </c>
      <c r="F13" s="39">
        <v>947</v>
      </c>
      <c r="G13" s="39">
        <v>1166</v>
      </c>
      <c r="H13" s="39">
        <v>2890</v>
      </c>
      <c r="I13" s="50">
        <v>3873</v>
      </c>
      <c r="J13" s="39">
        <v>3072</v>
      </c>
      <c r="K13" s="50">
        <v>4211</v>
      </c>
      <c r="L13" s="50">
        <v>2781</v>
      </c>
      <c r="M13" s="50">
        <v>572</v>
      </c>
      <c r="N13" s="51">
        <v>340</v>
      </c>
      <c r="P13" s="27"/>
      <c r="Q13" s="27"/>
    </row>
    <row r="14" spans="2:17" ht="12.75">
      <c r="B14" s="38" t="s">
        <v>26</v>
      </c>
      <c r="C14" s="39">
        <v>54</v>
      </c>
      <c r="D14" s="39">
        <v>283</v>
      </c>
      <c r="E14" s="39">
        <v>766</v>
      </c>
      <c r="F14" s="39">
        <v>2379</v>
      </c>
      <c r="G14" s="39">
        <v>3140</v>
      </c>
      <c r="H14" s="39">
        <v>4784</v>
      </c>
      <c r="I14" s="50">
        <v>5696</v>
      </c>
      <c r="J14" s="39">
        <v>4933</v>
      </c>
      <c r="K14" s="50">
        <v>3752</v>
      </c>
      <c r="L14" s="50">
        <v>3254</v>
      </c>
      <c r="M14" s="50">
        <v>484</v>
      </c>
      <c r="N14" s="51">
        <v>135</v>
      </c>
      <c r="P14" s="27"/>
      <c r="Q14" s="27"/>
    </row>
    <row r="15" spans="2:17" ht="12.75">
      <c r="B15" s="38" t="s">
        <v>25</v>
      </c>
      <c r="C15" s="39">
        <v>4442</v>
      </c>
      <c r="D15" s="39">
        <v>5466</v>
      </c>
      <c r="E15" s="39">
        <v>12812</v>
      </c>
      <c r="F15" s="39">
        <v>15863</v>
      </c>
      <c r="G15" s="39">
        <v>13518</v>
      </c>
      <c r="H15" s="39">
        <v>10052</v>
      </c>
      <c r="I15" s="50">
        <v>10434</v>
      </c>
      <c r="J15" s="39">
        <v>10552</v>
      </c>
      <c r="K15" s="50">
        <v>12278</v>
      </c>
      <c r="L15" s="50">
        <v>16166</v>
      </c>
      <c r="M15" s="50">
        <v>13535</v>
      </c>
      <c r="N15" s="51">
        <v>6040</v>
      </c>
      <c r="P15" s="27"/>
      <c r="Q15" s="27"/>
    </row>
    <row r="16" spans="2:17" ht="12.75">
      <c r="B16" s="38" t="s">
        <v>41</v>
      </c>
      <c r="C16" s="39">
        <v>12</v>
      </c>
      <c r="D16" s="39">
        <v>54</v>
      </c>
      <c r="E16" s="39">
        <v>68</v>
      </c>
      <c r="F16" s="39">
        <v>99</v>
      </c>
      <c r="G16" s="39">
        <v>35</v>
      </c>
      <c r="H16" s="39">
        <v>63</v>
      </c>
      <c r="I16" s="50">
        <v>88</v>
      </c>
      <c r="J16" s="39">
        <v>183</v>
      </c>
      <c r="K16" s="50">
        <v>565</v>
      </c>
      <c r="L16" s="50">
        <v>828</v>
      </c>
      <c r="M16" s="50">
        <v>41</v>
      </c>
      <c r="N16" s="51">
        <v>34</v>
      </c>
      <c r="P16" s="27"/>
      <c r="Q16" s="27"/>
    </row>
    <row r="17" spans="2:17" ht="12.75">
      <c r="B17" s="38" t="s">
        <v>27</v>
      </c>
      <c r="C17" s="39">
        <v>6888</v>
      </c>
      <c r="D17" s="39">
        <v>6596</v>
      </c>
      <c r="E17" s="39">
        <v>8068</v>
      </c>
      <c r="F17" s="39">
        <v>15708</v>
      </c>
      <c r="G17" s="39">
        <v>10531</v>
      </c>
      <c r="H17" s="39">
        <v>11322</v>
      </c>
      <c r="I17" s="50">
        <v>14940</v>
      </c>
      <c r="J17" s="39">
        <v>12261</v>
      </c>
      <c r="K17" s="50">
        <v>10935</v>
      </c>
      <c r="L17" s="50">
        <v>12924</v>
      </c>
      <c r="M17" s="50">
        <v>10317</v>
      </c>
      <c r="N17" s="51">
        <v>11381</v>
      </c>
      <c r="P17" s="27"/>
      <c r="Q17" s="27"/>
    </row>
    <row r="18" spans="2:17" ht="12.75">
      <c r="B18" s="38" t="s">
        <v>30</v>
      </c>
      <c r="C18" s="39">
        <v>144</v>
      </c>
      <c r="D18" s="39">
        <v>292</v>
      </c>
      <c r="E18" s="39">
        <v>357</v>
      </c>
      <c r="F18" s="39">
        <v>334</v>
      </c>
      <c r="G18" s="39">
        <v>325</v>
      </c>
      <c r="H18" s="39">
        <v>331</v>
      </c>
      <c r="I18" s="50">
        <v>192</v>
      </c>
      <c r="J18" s="39">
        <v>375</v>
      </c>
      <c r="K18" s="50">
        <v>245</v>
      </c>
      <c r="L18" s="50">
        <v>250</v>
      </c>
      <c r="M18" s="50">
        <v>82</v>
      </c>
      <c r="N18" s="51">
        <v>141</v>
      </c>
      <c r="P18" s="27"/>
      <c r="Q18" s="27"/>
    </row>
    <row r="19" spans="2:17" ht="12.75">
      <c r="B19" s="38" t="s">
        <v>24</v>
      </c>
      <c r="C19" s="39">
        <v>528</v>
      </c>
      <c r="D19" s="39">
        <v>1181</v>
      </c>
      <c r="E19" s="39">
        <v>1635</v>
      </c>
      <c r="F19" s="39">
        <v>4564</v>
      </c>
      <c r="G19" s="39">
        <v>3306</v>
      </c>
      <c r="H19" s="39">
        <v>2429</v>
      </c>
      <c r="I19" s="50">
        <v>2781</v>
      </c>
      <c r="J19" s="39">
        <v>3187</v>
      </c>
      <c r="K19" s="50">
        <v>2002</v>
      </c>
      <c r="L19" s="50">
        <v>2548</v>
      </c>
      <c r="M19" s="50">
        <v>1227</v>
      </c>
      <c r="N19" s="51">
        <v>792</v>
      </c>
      <c r="P19" s="27"/>
      <c r="Q19" s="27"/>
    </row>
    <row r="20" spans="2:17" ht="12.75">
      <c r="B20" s="38" t="s">
        <v>29</v>
      </c>
      <c r="C20" s="39">
        <v>191</v>
      </c>
      <c r="D20" s="39">
        <v>168</v>
      </c>
      <c r="E20" s="39">
        <v>179</v>
      </c>
      <c r="F20" s="39">
        <v>180</v>
      </c>
      <c r="G20" s="39">
        <v>2790</v>
      </c>
      <c r="H20" s="39">
        <v>2923</v>
      </c>
      <c r="I20" s="50">
        <v>2849</v>
      </c>
      <c r="J20" s="39">
        <v>3700</v>
      </c>
      <c r="K20" s="50">
        <v>3358</v>
      </c>
      <c r="L20" s="50">
        <v>1884</v>
      </c>
      <c r="M20" s="50">
        <v>198</v>
      </c>
      <c r="N20" s="51">
        <v>111</v>
      </c>
      <c r="P20" s="27"/>
      <c r="Q20" s="27"/>
    </row>
    <row r="21" spans="2:17" ht="12.75">
      <c r="B21" s="38" t="s">
        <v>31</v>
      </c>
      <c r="C21" s="39">
        <v>503</v>
      </c>
      <c r="D21" s="39">
        <v>828</v>
      </c>
      <c r="E21" s="39">
        <v>681</v>
      </c>
      <c r="F21" s="39">
        <v>1011</v>
      </c>
      <c r="G21" s="39">
        <v>2073</v>
      </c>
      <c r="H21" s="39">
        <v>2777</v>
      </c>
      <c r="I21" s="50">
        <v>2045</v>
      </c>
      <c r="J21" s="39">
        <v>2616</v>
      </c>
      <c r="K21" s="50">
        <v>1023</v>
      </c>
      <c r="L21" s="50">
        <v>1024</v>
      </c>
      <c r="M21" s="50">
        <v>625</v>
      </c>
      <c r="N21" s="51">
        <v>392</v>
      </c>
      <c r="P21" s="27"/>
      <c r="Q21" s="27"/>
    </row>
    <row r="22" spans="2:17" ht="12.75">
      <c r="B22" s="38" t="s">
        <v>43</v>
      </c>
      <c r="C22" s="39">
        <v>40</v>
      </c>
      <c r="D22" s="39">
        <v>169</v>
      </c>
      <c r="E22" s="39">
        <v>150</v>
      </c>
      <c r="F22" s="39">
        <v>174</v>
      </c>
      <c r="G22" s="39">
        <v>137</v>
      </c>
      <c r="H22" s="41">
        <v>302</v>
      </c>
      <c r="I22" s="50">
        <v>178</v>
      </c>
      <c r="J22" s="39">
        <v>0</v>
      </c>
      <c r="K22" s="50">
        <v>0</v>
      </c>
      <c r="L22" s="50">
        <v>188</v>
      </c>
      <c r="M22" s="50">
        <v>62</v>
      </c>
      <c r="N22" s="51">
        <v>133</v>
      </c>
      <c r="P22" s="27"/>
      <c r="Q22" s="27"/>
    </row>
    <row r="23" spans="2:17" ht="12.75">
      <c r="B23" s="38" t="s">
        <v>45</v>
      </c>
      <c r="C23" s="39">
        <v>64</v>
      </c>
      <c r="D23" s="39">
        <v>32</v>
      </c>
      <c r="E23" s="39">
        <v>98</v>
      </c>
      <c r="F23" s="39">
        <v>86</v>
      </c>
      <c r="G23" s="39">
        <v>123</v>
      </c>
      <c r="H23" s="39">
        <v>131</v>
      </c>
      <c r="I23" s="50">
        <v>167</v>
      </c>
      <c r="J23" s="39">
        <v>55</v>
      </c>
      <c r="K23" s="50">
        <v>232</v>
      </c>
      <c r="L23" s="50">
        <v>32</v>
      </c>
      <c r="M23" s="50">
        <v>396</v>
      </c>
      <c r="N23" s="51">
        <v>0</v>
      </c>
      <c r="P23" s="27"/>
      <c r="Q23" s="27"/>
    </row>
    <row r="24" spans="2:17" ht="12.75">
      <c r="B24" s="38" t="s">
        <v>32</v>
      </c>
      <c r="C24" s="39">
        <v>0</v>
      </c>
      <c r="D24" s="39">
        <v>34</v>
      </c>
      <c r="E24" s="39">
        <v>44</v>
      </c>
      <c r="F24" s="39">
        <v>521</v>
      </c>
      <c r="G24" s="39">
        <v>487</v>
      </c>
      <c r="H24" s="41">
        <v>430</v>
      </c>
      <c r="I24" s="50">
        <v>544</v>
      </c>
      <c r="J24" s="39">
        <v>88</v>
      </c>
      <c r="K24" s="50">
        <v>190</v>
      </c>
      <c r="L24" s="50">
        <v>466</v>
      </c>
      <c r="M24" s="50">
        <v>190</v>
      </c>
      <c r="N24" s="51">
        <v>22</v>
      </c>
      <c r="P24" s="27"/>
      <c r="Q24" s="27"/>
    </row>
    <row r="25" spans="2:17" ht="12.75">
      <c r="B25" s="38" t="s">
        <v>47</v>
      </c>
      <c r="C25" s="39">
        <v>105</v>
      </c>
      <c r="D25" s="39">
        <v>201</v>
      </c>
      <c r="E25" s="39">
        <v>275</v>
      </c>
      <c r="F25" s="39">
        <v>462</v>
      </c>
      <c r="G25" s="39">
        <v>901</v>
      </c>
      <c r="H25" s="39">
        <v>946</v>
      </c>
      <c r="I25" s="50">
        <v>1737</v>
      </c>
      <c r="J25" s="39">
        <v>1607</v>
      </c>
      <c r="K25" s="50">
        <v>1423</v>
      </c>
      <c r="L25" s="50">
        <v>1428</v>
      </c>
      <c r="M25" s="50">
        <v>468</v>
      </c>
      <c r="N25" s="51">
        <v>140</v>
      </c>
      <c r="P25" s="27"/>
      <c r="Q25" s="27"/>
    </row>
    <row r="26" spans="2:17" ht="12.75">
      <c r="B26" s="38" t="s">
        <v>87</v>
      </c>
      <c r="C26" s="39">
        <v>107</v>
      </c>
      <c r="D26" s="39">
        <v>157</v>
      </c>
      <c r="E26" s="39">
        <v>877</v>
      </c>
      <c r="F26" s="39">
        <v>736</v>
      </c>
      <c r="G26" s="39">
        <v>324</v>
      </c>
      <c r="H26" s="39">
        <v>760</v>
      </c>
      <c r="I26" s="50">
        <v>276</v>
      </c>
      <c r="J26" s="39">
        <v>1171</v>
      </c>
      <c r="K26" s="50">
        <v>1063</v>
      </c>
      <c r="L26" s="50">
        <v>340</v>
      </c>
      <c r="M26" s="50">
        <v>167</v>
      </c>
      <c r="N26" s="51">
        <v>170</v>
      </c>
      <c r="P26" s="27"/>
      <c r="Q26" s="27"/>
    </row>
    <row r="27" spans="2:17" ht="12.75">
      <c r="B27" s="38" t="s">
        <v>33</v>
      </c>
      <c r="C27" s="39">
        <v>498</v>
      </c>
      <c r="D27" s="67">
        <v>769</v>
      </c>
      <c r="E27" s="67">
        <v>1471</v>
      </c>
      <c r="F27" s="67">
        <v>3000</v>
      </c>
      <c r="G27" s="67">
        <v>4625</v>
      </c>
      <c r="H27" s="39">
        <v>3583</v>
      </c>
      <c r="I27" s="85">
        <v>4846</v>
      </c>
      <c r="J27" s="67">
        <v>2965</v>
      </c>
      <c r="K27" s="85">
        <v>3728</v>
      </c>
      <c r="L27" s="85">
        <v>3749</v>
      </c>
      <c r="M27" s="85">
        <v>1144</v>
      </c>
      <c r="N27" s="86">
        <v>613</v>
      </c>
      <c r="P27" s="27"/>
      <c r="Q27" s="27"/>
    </row>
    <row r="28" spans="2:17" ht="12.75">
      <c r="B28" s="38" t="s">
        <v>22</v>
      </c>
      <c r="C28" s="39">
        <v>451</v>
      </c>
      <c r="D28" s="39">
        <v>586</v>
      </c>
      <c r="E28" s="39">
        <v>901</v>
      </c>
      <c r="F28" s="39">
        <v>2539</v>
      </c>
      <c r="G28" s="39">
        <v>2780</v>
      </c>
      <c r="H28" s="39">
        <v>2640</v>
      </c>
      <c r="I28" s="50">
        <v>4148</v>
      </c>
      <c r="J28" s="39">
        <v>3855</v>
      </c>
      <c r="K28" s="50">
        <v>3686</v>
      </c>
      <c r="L28" s="50">
        <v>3802</v>
      </c>
      <c r="M28" s="50">
        <v>1298</v>
      </c>
      <c r="N28" s="51">
        <v>770</v>
      </c>
      <c r="P28" s="27"/>
      <c r="Q28" s="27"/>
    </row>
    <row r="29" spans="2:17" ht="12.75">
      <c r="B29" s="38" t="s">
        <v>49</v>
      </c>
      <c r="C29" s="39">
        <v>198</v>
      </c>
      <c r="D29" s="39">
        <v>398</v>
      </c>
      <c r="E29" s="39">
        <v>426</v>
      </c>
      <c r="F29" s="39">
        <v>1043</v>
      </c>
      <c r="G29" s="39">
        <v>1412</v>
      </c>
      <c r="H29" s="39">
        <v>2257</v>
      </c>
      <c r="I29" s="50">
        <v>3135</v>
      </c>
      <c r="J29" s="39">
        <v>2191</v>
      </c>
      <c r="K29" s="50">
        <v>2461</v>
      </c>
      <c r="L29" s="50">
        <v>1528</v>
      </c>
      <c r="M29" s="50">
        <v>1122</v>
      </c>
      <c r="N29" s="51">
        <v>1009</v>
      </c>
      <c r="P29" s="27"/>
      <c r="Q29" s="27"/>
    </row>
    <row r="30" spans="2:17" ht="12.75">
      <c r="B30" s="38" t="s">
        <v>34</v>
      </c>
      <c r="C30" s="39">
        <v>100</v>
      </c>
      <c r="D30" s="39">
        <v>70</v>
      </c>
      <c r="E30" s="39">
        <v>110</v>
      </c>
      <c r="F30" s="39">
        <v>59</v>
      </c>
      <c r="G30" s="39">
        <v>121</v>
      </c>
      <c r="H30" s="39">
        <v>23</v>
      </c>
      <c r="I30" s="50">
        <v>102</v>
      </c>
      <c r="J30" s="39">
        <v>20</v>
      </c>
      <c r="K30" s="50">
        <v>113</v>
      </c>
      <c r="L30" s="50">
        <v>69</v>
      </c>
      <c r="M30" s="50">
        <v>272</v>
      </c>
      <c r="N30" s="51">
        <v>42</v>
      </c>
      <c r="P30" s="27"/>
      <c r="Q30" s="27"/>
    </row>
    <row r="31" spans="2:17" ht="12.75">
      <c r="B31" s="38" t="s">
        <v>50</v>
      </c>
      <c r="C31" s="39">
        <v>1287</v>
      </c>
      <c r="D31" s="39">
        <v>995</v>
      </c>
      <c r="E31" s="39">
        <v>1101</v>
      </c>
      <c r="F31" s="39">
        <v>1623</v>
      </c>
      <c r="G31" s="39">
        <v>1868</v>
      </c>
      <c r="H31" s="39">
        <v>2309</v>
      </c>
      <c r="I31" s="50">
        <v>2746</v>
      </c>
      <c r="J31" s="39">
        <v>2308</v>
      </c>
      <c r="K31" s="50">
        <v>2064</v>
      </c>
      <c r="L31" s="50">
        <v>1524</v>
      </c>
      <c r="M31" s="50">
        <v>819</v>
      </c>
      <c r="N31" s="51">
        <v>1281</v>
      </c>
      <c r="P31" s="27"/>
      <c r="Q31" s="27"/>
    </row>
    <row r="32" spans="2:17" ht="12.75">
      <c r="B32" s="38" t="s">
        <v>88</v>
      </c>
      <c r="C32" s="39">
        <v>39</v>
      </c>
      <c r="D32" s="39">
        <v>18</v>
      </c>
      <c r="E32" s="39">
        <v>42</v>
      </c>
      <c r="F32" s="39">
        <v>139</v>
      </c>
      <c r="G32" s="39">
        <v>167</v>
      </c>
      <c r="H32" s="39">
        <v>87</v>
      </c>
      <c r="I32" s="50">
        <v>106</v>
      </c>
      <c r="J32" s="39">
        <v>82</v>
      </c>
      <c r="K32" s="50">
        <v>22</v>
      </c>
      <c r="L32" s="50">
        <v>118</v>
      </c>
      <c r="M32" s="50">
        <v>77</v>
      </c>
      <c r="N32" s="51">
        <v>49</v>
      </c>
      <c r="P32" s="27"/>
      <c r="Q32" s="27"/>
    </row>
    <row r="33" spans="2:17" ht="12.75">
      <c r="B33" s="38" t="s">
        <v>89</v>
      </c>
      <c r="C33" s="39">
        <v>49</v>
      </c>
      <c r="D33" s="39">
        <v>59</v>
      </c>
      <c r="E33" s="39">
        <v>126</v>
      </c>
      <c r="F33" s="39">
        <v>135</v>
      </c>
      <c r="G33" s="39">
        <v>361</v>
      </c>
      <c r="H33" s="39">
        <v>734</v>
      </c>
      <c r="I33" s="50">
        <v>752</v>
      </c>
      <c r="J33" s="39">
        <v>835</v>
      </c>
      <c r="K33" s="50">
        <v>272</v>
      </c>
      <c r="L33" s="50">
        <v>264</v>
      </c>
      <c r="M33" s="50">
        <v>92</v>
      </c>
      <c r="N33" s="51">
        <v>36</v>
      </c>
      <c r="P33" s="27"/>
      <c r="Q33" s="27"/>
    </row>
    <row r="34" spans="2:17" ht="12.75">
      <c r="B34" s="38" t="s">
        <v>36</v>
      </c>
      <c r="C34" s="39">
        <v>96</v>
      </c>
      <c r="D34" s="39">
        <v>582</v>
      </c>
      <c r="E34" s="39">
        <v>1485</v>
      </c>
      <c r="F34" s="39">
        <v>4367</v>
      </c>
      <c r="G34" s="39">
        <v>3622</v>
      </c>
      <c r="H34" s="39">
        <v>4664</v>
      </c>
      <c r="I34" s="50">
        <v>3688</v>
      </c>
      <c r="J34" s="39">
        <v>3453</v>
      </c>
      <c r="K34" s="50">
        <v>4277</v>
      </c>
      <c r="L34" s="50">
        <v>4724</v>
      </c>
      <c r="M34" s="50">
        <v>1672</v>
      </c>
      <c r="N34" s="51">
        <v>122</v>
      </c>
      <c r="P34" s="27"/>
      <c r="Q34" s="27"/>
    </row>
    <row r="35" spans="2:17" ht="12.75">
      <c r="B35" s="38" t="s">
        <v>35</v>
      </c>
      <c r="C35" s="39">
        <v>856</v>
      </c>
      <c r="D35" s="39">
        <v>541</v>
      </c>
      <c r="E35" s="39">
        <v>2019</v>
      </c>
      <c r="F35" s="39">
        <v>8259</v>
      </c>
      <c r="G35" s="39">
        <v>14927</v>
      </c>
      <c r="H35" s="39">
        <v>16711</v>
      </c>
      <c r="I35" s="50">
        <v>15438</v>
      </c>
      <c r="J35" s="39">
        <v>16950</v>
      </c>
      <c r="K35" s="50">
        <v>16501</v>
      </c>
      <c r="L35" s="50">
        <v>13393</v>
      </c>
      <c r="M35" s="50">
        <v>1434</v>
      </c>
      <c r="N35" s="51">
        <v>1218</v>
      </c>
      <c r="P35" s="27"/>
      <c r="Q35" s="27"/>
    </row>
    <row r="36" spans="2:17" ht="12.75">
      <c r="B36" s="38" t="s">
        <v>28</v>
      </c>
      <c r="C36" s="39">
        <v>19809</v>
      </c>
      <c r="D36" s="39">
        <v>26178</v>
      </c>
      <c r="E36" s="39">
        <v>41083</v>
      </c>
      <c r="F36" s="39">
        <v>84526</v>
      </c>
      <c r="G36" s="39">
        <v>130154</v>
      </c>
      <c r="H36" s="39">
        <v>129032</v>
      </c>
      <c r="I36" s="50">
        <v>155901</v>
      </c>
      <c r="J36" s="39">
        <v>157669</v>
      </c>
      <c r="K36" s="50">
        <v>146530</v>
      </c>
      <c r="L36" s="50">
        <v>115526</v>
      </c>
      <c r="M36" s="50">
        <v>36187</v>
      </c>
      <c r="N36" s="51">
        <v>26595</v>
      </c>
      <c r="P36" s="27"/>
      <c r="Q36" s="27"/>
    </row>
    <row r="37" spans="2:17" ht="12.75">
      <c r="B37" s="45" t="s">
        <v>90</v>
      </c>
      <c r="C37" s="55">
        <v>855</v>
      </c>
      <c r="D37" s="55">
        <v>758</v>
      </c>
      <c r="E37" s="55">
        <v>1164</v>
      </c>
      <c r="F37" s="55">
        <v>6738</v>
      </c>
      <c r="G37" s="55">
        <v>12044</v>
      </c>
      <c r="H37" s="55">
        <v>15058</v>
      </c>
      <c r="I37" s="47">
        <v>17987</v>
      </c>
      <c r="J37" s="55">
        <v>14293</v>
      </c>
      <c r="K37" s="47">
        <v>14717</v>
      </c>
      <c r="L37" s="47">
        <v>12818</v>
      </c>
      <c r="M37" s="47">
        <v>1600</v>
      </c>
      <c r="N37" s="48">
        <v>1186</v>
      </c>
      <c r="P37" s="27"/>
      <c r="Q37" s="27"/>
    </row>
    <row r="38" spans="2:17" ht="12.75">
      <c r="B38" s="38" t="s">
        <v>42</v>
      </c>
      <c r="C38" s="39">
        <v>14</v>
      </c>
      <c r="D38" s="39">
        <v>0</v>
      </c>
      <c r="E38" s="39">
        <v>0</v>
      </c>
      <c r="F38" s="39">
        <v>0</v>
      </c>
      <c r="G38" s="39">
        <v>99</v>
      </c>
      <c r="H38" s="39">
        <v>20</v>
      </c>
      <c r="I38" s="50">
        <v>0</v>
      </c>
      <c r="J38" s="39">
        <v>29</v>
      </c>
      <c r="K38" s="50">
        <v>27</v>
      </c>
      <c r="L38" s="50">
        <v>0</v>
      </c>
      <c r="M38" s="50">
        <v>0</v>
      </c>
      <c r="N38" s="51">
        <v>32</v>
      </c>
      <c r="P38" s="27"/>
      <c r="Q38" s="27"/>
    </row>
    <row r="39" spans="2:17" ht="12.75">
      <c r="B39" s="38" t="s">
        <v>46</v>
      </c>
      <c r="C39" s="39">
        <v>597</v>
      </c>
      <c r="D39" s="39">
        <v>168</v>
      </c>
      <c r="E39" s="39">
        <v>204</v>
      </c>
      <c r="F39" s="39">
        <v>3286</v>
      </c>
      <c r="G39" s="39">
        <v>7072</v>
      </c>
      <c r="H39" s="39">
        <v>10971</v>
      </c>
      <c r="I39" s="50">
        <v>11812</v>
      </c>
      <c r="J39" s="39">
        <v>9503</v>
      </c>
      <c r="K39" s="50">
        <v>8853</v>
      </c>
      <c r="L39" s="50">
        <v>6111</v>
      </c>
      <c r="M39" s="50">
        <v>953</v>
      </c>
      <c r="N39" s="51">
        <v>708</v>
      </c>
      <c r="P39" s="27"/>
      <c r="Q39" s="27"/>
    </row>
    <row r="40" spans="2:17" ht="12.75">
      <c r="B40" s="38" t="s">
        <v>91</v>
      </c>
      <c r="C40" s="39">
        <v>243</v>
      </c>
      <c r="D40" s="39">
        <v>590</v>
      </c>
      <c r="E40" s="39">
        <v>960</v>
      </c>
      <c r="F40" s="39">
        <v>3451</v>
      </c>
      <c r="G40" s="39">
        <v>4872</v>
      </c>
      <c r="H40" s="39">
        <v>4067</v>
      </c>
      <c r="I40" s="50">
        <v>6174</v>
      </c>
      <c r="J40" s="39">
        <v>4760</v>
      </c>
      <c r="K40" s="50">
        <v>5836</v>
      </c>
      <c r="L40" s="50">
        <v>6706</v>
      </c>
      <c r="M40" s="50">
        <v>646</v>
      </c>
      <c r="N40" s="51">
        <v>446</v>
      </c>
      <c r="P40" s="27"/>
      <c r="Q40" s="27"/>
    </row>
    <row r="41" spans="2:17" ht="12.75">
      <c r="B41" s="45" t="s">
        <v>92</v>
      </c>
      <c r="C41" s="55">
        <v>3512</v>
      </c>
      <c r="D41" s="55">
        <v>2937</v>
      </c>
      <c r="E41" s="55">
        <v>4640</v>
      </c>
      <c r="F41" s="55">
        <v>9335</v>
      </c>
      <c r="G41" s="55">
        <v>21211</v>
      </c>
      <c r="H41" s="55">
        <v>26153</v>
      </c>
      <c r="I41" s="47">
        <v>26101</v>
      </c>
      <c r="J41" s="55">
        <v>22581</v>
      </c>
      <c r="K41" s="47">
        <v>22484</v>
      </c>
      <c r="L41" s="47">
        <v>15806</v>
      </c>
      <c r="M41" s="47">
        <v>5859</v>
      </c>
      <c r="N41" s="48">
        <v>4818</v>
      </c>
      <c r="P41" s="27"/>
      <c r="Q41" s="27"/>
    </row>
    <row r="42" spans="2:17" ht="12.75">
      <c r="B42" s="38" t="s">
        <v>51</v>
      </c>
      <c r="C42" s="39">
        <v>2793</v>
      </c>
      <c r="D42" s="39">
        <v>2347</v>
      </c>
      <c r="E42" s="39">
        <v>3903</v>
      </c>
      <c r="F42" s="39">
        <v>8341</v>
      </c>
      <c r="G42" s="39">
        <v>19412</v>
      </c>
      <c r="H42" s="39">
        <v>23961</v>
      </c>
      <c r="I42" s="50">
        <v>23653</v>
      </c>
      <c r="J42" s="39">
        <v>20660</v>
      </c>
      <c r="K42" s="50">
        <v>20691</v>
      </c>
      <c r="L42" s="50">
        <v>14131</v>
      </c>
      <c r="M42" s="50">
        <v>4872</v>
      </c>
      <c r="N42" s="51">
        <v>3970</v>
      </c>
      <c r="P42" s="27"/>
      <c r="Q42" s="27"/>
    </row>
    <row r="43" spans="2:17" ht="12.75">
      <c r="B43" s="38" t="s">
        <v>93</v>
      </c>
      <c r="C43" s="39">
        <v>14</v>
      </c>
      <c r="D43" s="39">
        <v>0</v>
      </c>
      <c r="E43" s="39">
        <v>9</v>
      </c>
      <c r="F43" s="39">
        <v>0</v>
      </c>
      <c r="G43" s="39">
        <v>0</v>
      </c>
      <c r="H43" s="39">
        <v>13</v>
      </c>
      <c r="I43" s="50">
        <v>31</v>
      </c>
      <c r="J43" s="39">
        <v>0</v>
      </c>
      <c r="K43" s="50">
        <v>37</v>
      </c>
      <c r="L43" s="50">
        <v>0</v>
      </c>
      <c r="M43" s="50">
        <v>0</v>
      </c>
      <c r="N43" s="51">
        <v>10</v>
      </c>
      <c r="P43" s="27"/>
      <c r="Q43" s="27"/>
    </row>
    <row r="44" spans="2:17" ht="12.75">
      <c r="B44" s="38" t="s">
        <v>39</v>
      </c>
      <c r="C44" s="39">
        <v>28</v>
      </c>
      <c r="D44" s="39">
        <v>10</v>
      </c>
      <c r="E44" s="39">
        <v>9</v>
      </c>
      <c r="F44" s="39">
        <v>9</v>
      </c>
      <c r="G44" s="39">
        <v>20</v>
      </c>
      <c r="H44" s="41">
        <v>57</v>
      </c>
      <c r="I44" s="50">
        <v>0</v>
      </c>
      <c r="J44" s="39">
        <v>43</v>
      </c>
      <c r="K44" s="50">
        <v>0</v>
      </c>
      <c r="L44" s="50">
        <v>15</v>
      </c>
      <c r="M44" s="50">
        <v>0</v>
      </c>
      <c r="N44" s="51">
        <v>0</v>
      </c>
      <c r="P44" s="27"/>
      <c r="Q44" s="27"/>
    </row>
    <row r="45" spans="2:17" ht="12.75">
      <c r="B45" s="38" t="s">
        <v>44</v>
      </c>
      <c r="C45" s="39">
        <v>50</v>
      </c>
      <c r="D45" s="67">
        <v>78</v>
      </c>
      <c r="E45" s="67">
        <v>76</v>
      </c>
      <c r="F45" s="67">
        <v>78</v>
      </c>
      <c r="G45" s="67">
        <v>305</v>
      </c>
      <c r="H45" s="41">
        <v>427</v>
      </c>
      <c r="I45" s="85">
        <v>397</v>
      </c>
      <c r="J45" s="67">
        <v>237</v>
      </c>
      <c r="K45" s="85">
        <v>252</v>
      </c>
      <c r="L45" s="85">
        <v>164</v>
      </c>
      <c r="M45" s="85">
        <v>116</v>
      </c>
      <c r="N45" s="86">
        <v>0</v>
      </c>
      <c r="P45" s="27"/>
      <c r="Q45" s="27"/>
    </row>
    <row r="46" spans="2:17" ht="12.75">
      <c r="B46" s="38" t="s">
        <v>48</v>
      </c>
      <c r="C46" s="39">
        <v>289</v>
      </c>
      <c r="D46" s="39">
        <v>287</v>
      </c>
      <c r="E46" s="39">
        <v>292</v>
      </c>
      <c r="F46" s="39">
        <v>416</v>
      </c>
      <c r="G46" s="39">
        <v>879</v>
      </c>
      <c r="H46" s="41">
        <v>964</v>
      </c>
      <c r="I46" s="50">
        <v>889</v>
      </c>
      <c r="J46" s="39">
        <v>772</v>
      </c>
      <c r="K46" s="50">
        <v>778</v>
      </c>
      <c r="L46" s="50">
        <v>1066</v>
      </c>
      <c r="M46" s="50">
        <v>511</v>
      </c>
      <c r="N46" s="51">
        <v>348</v>
      </c>
      <c r="P46" s="27"/>
      <c r="Q46" s="27"/>
    </row>
    <row r="47" spans="2:17" ht="12.75">
      <c r="B47" s="38" t="s">
        <v>117</v>
      </c>
      <c r="C47" s="39">
        <v>215</v>
      </c>
      <c r="D47" s="39">
        <v>86</v>
      </c>
      <c r="E47" s="39">
        <v>166</v>
      </c>
      <c r="F47" s="39">
        <v>324</v>
      </c>
      <c r="G47" s="39">
        <v>244</v>
      </c>
      <c r="H47" s="41">
        <v>482</v>
      </c>
      <c r="I47" s="50">
        <v>544</v>
      </c>
      <c r="J47" s="39">
        <v>599</v>
      </c>
      <c r="K47" s="50">
        <v>421</v>
      </c>
      <c r="L47" s="50">
        <v>215</v>
      </c>
      <c r="M47" s="50">
        <v>135</v>
      </c>
      <c r="N47" s="51">
        <v>243</v>
      </c>
      <c r="P47" s="27"/>
      <c r="Q47" s="27"/>
    </row>
    <row r="48" spans="2:17" ht="12.75">
      <c r="B48" s="38" t="s">
        <v>94</v>
      </c>
      <c r="C48" s="39">
        <v>121</v>
      </c>
      <c r="D48" s="39">
        <v>127</v>
      </c>
      <c r="E48" s="39">
        <v>181</v>
      </c>
      <c r="F48" s="39">
        <v>163</v>
      </c>
      <c r="G48" s="39">
        <v>348</v>
      </c>
      <c r="H48" s="41">
        <v>245</v>
      </c>
      <c r="I48" s="50">
        <v>585</v>
      </c>
      <c r="J48" s="39">
        <v>267</v>
      </c>
      <c r="K48" s="50">
        <v>301</v>
      </c>
      <c r="L48" s="50">
        <v>213</v>
      </c>
      <c r="M48" s="50">
        <v>224</v>
      </c>
      <c r="N48" s="51">
        <v>246</v>
      </c>
      <c r="P48" s="27"/>
      <c r="Q48" s="27"/>
    </row>
    <row r="49" spans="2:17" ht="12.75">
      <c r="B49" s="38"/>
      <c r="C49" s="39"/>
      <c r="D49" s="39"/>
      <c r="E49" s="39"/>
      <c r="F49" s="39"/>
      <c r="G49" s="39"/>
      <c r="H49" s="39"/>
      <c r="I49" s="50"/>
      <c r="J49" s="39"/>
      <c r="K49" s="50"/>
      <c r="L49" s="50"/>
      <c r="M49" s="50"/>
      <c r="N49" s="51"/>
      <c r="P49" s="27"/>
      <c r="Q49" s="27"/>
    </row>
    <row r="50" spans="2:17" ht="12.75">
      <c r="B50" s="45" t="s">
        <v>56</v>
      </c>
      <c r="C50" s="55">
        <v>426</v>
      </c>
      <c r="D50" s="55">
        <v>356</v>
      </c>
      <c r="E50" s="55">
        <v>591</v>
      </c>
      <c r="F50" s="55">
        <v>1070</v>
      </c>
      <c r="G50" s="55">
        <v>1269</v>
      </c>
      <c r="H50" s="55">
        <v>1750</v>
      </c>
      <c r="I50" s="47">
        <v>1455</v>
      </c>
      <c r="J50" s="55">
        <v>1412</v>
      </c>
      <c r="K50" s="47">
        <v>1308</v>
      </c>
      <c r="L50" s="47">
        <v>1133</v>
      </c>
      <c r="M50" s="47">
        <v>893</v>
      </c>
      <c r="N50" s="48">
        <v>649</v>
      </c>
      <c r="P50" s="27"/>
      <c r="Q50" s="27"/>
    </row>
    <row r="51" spans="2:17" ht="12.75">
      <c r="B51" s="38" t="s">
        <v>59</v>
      </c>
      <c r="C51" s="39">
        <v>219</v>
      </c>
      <c r="D51" s="67">
        <v>191</v>
      </c>
      <c r="E51" s="67">
        <v>214</v>
      </c>
      <c r="F51" s="67">
        <v>476</v>
      </c>
      <c r="G51" s="67">
        <v>488</v>
      </c>
      <c r="H51" s="39">
        <v>979</v>
      </c>
      <c r="I51" s="85">
        <v>693</v>
      </c>
      <c r="J51" s="67">
        <v>815</v>
      </c>
      <c r="K51" s="85">
        <v>560</v>
      </c>
      <c r="L51" s="85">
        <v>390</v>
      </c>
      <c r="M51" s="85">
        <v>257</v>
      </c>
      <c r="N51" s="86">
        <v>335</v>
      </c>
      <c r="P51" s="27"/>
      <c r="Q51" s="27"/>
    </row>
    <row r="52" spans="2:17" ht="12.75">
      <c r="B52" s="68" t="s">
        <v>95</v>
      </c>
      <c r="C52" s="39">
        <v>38</v>
      </c>
      <c r="D52" s="39">
        <v>6</v>
      </c>
      <c r="E52" s="39">
        <v>50</v>
      </c>
      <c r="F52" s="39">
        <v>79</v>
      </c>
      <c r="G52" s="39">
        <v>71</v>
      </c>
      <c r="H52" s="39">
        <v>153</v>
      </c>
      <c r="I52" s="50">
        <v>25</v>
      </c>
      <c r="J52" s="39">
        <v>63</v>
      </c>
      <c r="K52" s="50">
        <v>33</v>
      </c>
      <c r="L52" s="50">
        <v>57</v>
      </c>
      <c r="M52" s="50">
        <v>15</v>
      </c>
      <c r="N52" s="51">
        <v>66</v>
      </c>
      <c r="P52" s="27"/>
      <c r="Q52" s="27"/>
    </row>
    <row r="53" spans="2:17" ht="12.75">
      <c r="B53" s="38" t="s">
        <v>57</v>
      </c>
      <c r="C53" s="39">
        <v>158</v>
      </c>
      <c r="D53" s="39">
        <v>112</v>
      </c>
      <c r="E53" s="39">
        <v>251</v>
      </c>
      <c r="F53" s="39">
        <v>363</v>
      </c>
      <c r="G53" s="39">
        <v>674</v>
      </c>
      <c r="H53" s="39">
        <v>505</v>
      </c>
      <c r="I53" s="50">
        <v>618</v>
      </c>
      <c r="J53" s="39">
        <v>414</v>
      </c>
      <c r="K53" s="50">
        <v>651</v>
      </c>
      <c r="L53" s="50">
        <v>629</v>
      </c>
      <c r="M53" s="50">
        <v>511</v>
      </c>
      <c r="N53" s="51">
        <v>176</v>
      </c>
      <c r="P53" s="27"/>
      <c r="Q53" s="27"/>
    </row>
    <row r="54" spans="2:17" ht="12.75">
      <c r="B54" s="38" t="s">
        <v>94</v>
      </c>
      <c r="C54" s="39">
        <v>9</v>
      </c>
      <c r="D54" s="39">
        <v>45</v>
      </c>
      <c r="E54" s="39">
        <v>74</v>
      </c>
      <c r="F54" s="39">
        <v>151</v>
      </c>
      <c r="G54" s="39">
        <v>35</v>
      </c>
      <c r="H54" s="39">
        <v>111</v>
      </c>
      <c r="I54" s="50">
        <v>117</v>
      </c>
      <c r="J54" s="39">
        <v>119</v>
      </c>
      <c r="K54" s="50">
        <v>63</v>
      </c>
      <c r="L54" s="50">
        <v>55</v>
      </c>
      <c r="M54" s="50">
        <v>108</v>
      </c>
      <c r="N54" s="51">
        <v>71</v>
      </c>
      <c r="P54" s="27"/>
      <c r="Q54" s="27"/>
    </row>
    <row r="55" spans="2:17" ht="12.75">
      <c r="B55" s="45"/>
      <c r="C55" s="46"/>
      <c r="D55" s="39"/>
      <c r="E55" s="39"/>
      <c r="F55" s="39"/>
      <c r="G55" s="39"/>
      <c r="H55" s="46"/>
      <c r="I55" s="50"/>
      <c r="J55" s="39"/>
      <c r="K55" s="50"/>
      <c r="L55" s="50"/>
      <c r="M55" s="50"/>
      <c r="N55" s="51"/>
      <c r="P55" s="28"/>
      <c r="Q55" s="27"/>
    </row>
    <row r="56" spans="2:17" ht="12.75">
      <c r="B56" s="45" t="s">
        <v>60</v>
      </c>
      <c r="C56" s="55">
        <v>999</v>
      </c>
      <c r="D56" s="46">
        <v>950</v>
      </c>
      <c r="E56" s="46">
        <v>1376</v>
      </c>
      <c r="F56" s="46">
        <v>2067</v>
      </c>
      <c r="G56" s="46">
        <v>2286</v>
      </c>
      <c r="H56" s="55">
        <v>3231</v>
      </c>
      <c r="I56" s="47">
        <v>3842</v>
      </c>
      <c r="J56" s="46">
        <v>2467</v>
      </c>
      <c r="K56" s="47">
        <v>2283</v>
      </c>
      <c r="L56" s="47">
        <v>2037</v>
      </c>
      <c r="M56" s="47">
        <v>942</v>
      </c>
      <c r="N56" s="48">
        <v>1259</v>
      </c>
      <c r="P56" s="27"/>
      <c r="Q56" s="27"/>
    </row>
    <row r="57" spans="2:17" ht="12.75">
      <c r="B57" s="45" t="s">
        <v>96</v>
      </c>
      <c r="C57" s="55">
        <v>926</v>
      </c>
      <c r="D57" s="46">
        <v>889</v>
      </c>
      <c r="E57" s="55">
        <v>1316</v>
      </c>
      <c r="F57" s="55">
        <v>1962</v>
      </c>
      <c r="G57" s="55">
        <v>2190</v>
      </c>
      <c r="H57" s="55">
        <v>3147</v>
      </c>
      <c r="I57" s="47">
        <v>3762</v>
      </c>
      <c r="J57" s="55">
        <v>2372</v>
      </c>
      <c r="K57" s="47">
        <v>2157</v>
      </c>
      <c r="L57" s="47">
        <v>1969</v>
      </c>
      <c r="M57" s="47">
        <v>877</v>
      </c>
      <c r="N57" s="48">
        <v>1172</v>
      </c>
      <c r="P57" s="27"/>
      <c r="Q57" s="27"/>
    </row>
    <row r="58" spans="2:17" ht="12.75">
      <c r="B58" s="38" t="s">
        <v>97</v>
      </c>
      <c r="C58" s="39">
        <v>765</v>
      </c>
      <c r="D58" s="39">
        <v>715</v>
      </c>
      <c r="E58" s="39">
        <v>1057</v>
      </c>
      <c r="F58" s="39">
        <v>1452</v>
      </c>
      <c r="G58" s="39">
        <v>1612</v>
      </c>
      <c r="H58" s="39">
        <v>2501</v>
      </c>
      <c r="I58" s="50">
        <v>3079</v>
      </c>
      <c r="J58" s="39">
        <v>1980</v>
      </c>
      <c r="K58" s="50">
        <v>1484</v>
      </c>
      <c r="L58" s="50">
        <v>1539</v>
      </c>
      <c r="M58" s="50">
        <v>753</v>
      </c>
      <c r="N58" s="51">
        <v>979</v>
      </c>
      <c r="P58" s="27"/>
      <c r="Q58" s="27"/>
    </row>
    <row r="59" spans="2:17" ht="12.75">
      <c r="B59" s="38" t="s">
        <v>98</v>
      </c>
      <c r="C59" s="39">
        <v>161</v>
      </c>
      <c r="D59" s="39">
        <v>173</v>
      </c>
      <c r="E59" s="39">
        <v>259</v>
      </c>
      <c r="F59" s="39">
        <v>510</v>
      </c>
      <c r="G59" s="39">
        <v>577</v>
      </c>
      <c r="H59" s="39">
        <v>628</v>
      </c>
      <c r="I59" s="50">
        <v>682</v>
      </c>
      <c r="J59" s="39">
        <v>357</v>
      </c>
      <c r="K59" s="50">
        <v>655</v>
      </c>
      <c r="L59" s="50">
        <v>375</v>
      </c>
      <c r="M59" s="50">
        <v>123</v>
      </c>
      <c r="N59" s="51">
        <v>193</v>
      </c>
      <c r="P59" s="27"/>
      <c r="Q59" s="27"/>
    </row>
    <row r="60" spans="2:17" ht="12.75">
      <c r="B60" s="38" t="s">
        <v>99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39">
        <v>16</v>
      </c>
      <c r="I60" s="50">
        <v>0</v>
      </c>
      <c r="J60" s="39">
        <v>34</v>
      </c>
      <c r="K60" s="50">
        <v>18</v>
      </c>
      <c r="L60" s="50">
        <v>54</v>
      </c>
      <c r="M60" s="50">
        <v>0</v>
      </c>
      <c r="N60" s="51">
        <v>0</v>
      </c>
      <c r="P60" s="27"/>
      <c r="Q60" s="27"/>
    </row>
    <row r="61" spans="2:17" ht="12.75">
      <c r="B61" s="45"/>
      <c r="C61" s="46"/>
      <c r="D61" s="39"/>
      <c r="E61" s="39"/>
      <c r="F61" s="39"/>
      <c r="G61" s="39"/>
      <c r="H61" s="46"/>
      <c r="I61" s="50"/>
      <c r="J61" s="39"/>
      <c r="K61" s="50"/>
      <c r="L61" s="50"/>
      <c r="M61" s="50"/>
      <c r="N61" s="51"/>
      <c r="P61" s="28"/>
      <c r="Q61" s="27"/>
    </row>
    <row r="62" spans="2:17" ht="12.75">
      <c r="B62" s="45" t="s">
        <v>100</v>
      </c>
      <c r="C62" s="39"/>
      <c r="D62" s="39"/>
      <c r="E62" s="39"/>
      <c r="F62" s="39"/>
      <c r="G62" s="39"/>
      <c r="H62" s="39"/>
      <c r="I62" s="50"/>
      <c r="J62" s="39"/>
      <c r="K62" s="50"/>
      <c r="L62" s="50"/>
      <c r="M62" s="50"/>
      <c r="N62" s="51"/>
      <c r="P62" s="27"/>
      <c r="Q62" s="27"/>
    </row>
    <row r="63" spans="2:17" ht="12.75">
      <c r="B63" s="45" t="s">
        <v>101</v>
      </c>
      <c r="C63" s="55">
        <v>72</v>
      </c>
      <c r="D63" s="55">
        <v>60</v>
      </c>
      <c r="E63" s="55">
        <v>59</v>
      </c>
      <c r="F63" s="55">
        <v>104</v>
      </c>
      <c r="G63" s="55">
        <v>96</v>
      </c>
      <c r="H63" s="55">
        <v>84</v>
      </c>
      <c r="I63" s="47">
        <v>80</v>
      </c>
      <c r="J63" s="55">
        <v>94</v>
      </c>
      <c r="K63" s="47">
        <v>125</v>
      </c>
      <c r="L63" s="47">
        <v>68</v>
      </c>
      <c r="M63" s="47">
        <v>64</v>
      </c>
      <c r="N63" s="48">
        <v>86</v>
      </c>
      <c r="P63" s="27"/>
      <c r="Q63" s="27"/>
    </row>
    <row r="64" spans="2:17" ht="12.75">
      <c r="B64" s="38"/>
      <c r="C64" s="39"/>
      <c r="D64" s="39"/>
      <c r="E64" s="39"/>
      <c r="F64" s="39"/>
      <c r="G64" s="39"/>
      <c r="H64" s="39"/>
      <c r="I64" s="50"/>
      <c r="J64" s="39"/>
      <c r="K64" s="50"/>
      <c r="L64" s="50"/>
      <c r="M64" s="50"/>
      <c r="N64" s="51"/>
      <c r="P64" s="27"/>
      <c r="Q64" s="27"/>
    </row>
    <row r="65" spans="2:17" ht="12.75">
      <c r="B65" s="45" t="s">
        <v>63</v>
      </c>
      <c r="C65" s="46">
        <v>3064</v>
      </c>
      <c r="D65" s="55">
        <v>3741</v>
      </c>
      <c r="E65" s="55">
        <v>5217</v>
      </c>
      <c r="F65" s="55">
        <v>8877</v>
      </c>
      <c r="G65" s="55">
        <v>6186</v>
      </c>
      <c r="H65" s="55">
        <v>8642</v>
      </c>
      <c r="I65" s="47">
        <v>12359</v>
      </c>
      <c r="J65" s="55">
        <v>11869</v>
      </c>
      <c r="K65" s="47">
        <v>9654</v>
      </c>
      <c r="L65" s="47">
        <v>5671</v>
      </c>
      <c r="M65" s="47">
        <v>5325</v>
      </c>
      <c r="N65" s="48">
        <v>4626</v>
      </c>
      <c r="P65" s="28"/>
      <c r="Q65" s="27"/>
    </row>
    <row r="66" spans="2:17" ht="12.75">
      <c r="B66" s="45" t="s">
        <v>64</v>
      </c>
      <c r="C66" s="46">
        <v>731</v>
      </c>
      <c r="D66" s="55">
        <v>1101</v>
      </c>
      <c r="E66" s="55">
        <v>1340</v>
      </c>
      <c r="F66" s="55">
        <v>2851</v>
      </c>
      <c r="G66" s="55">
        <v>1701</v>
      </c>
      <c r="H66" s="55">
        <v>2753</v>
      </c>
      <c r="I66" s="47">
        <v>3673</v>
      </c>
      <c r="J66" s="55">
        <v>2384</v>
      </c>
      <c r="K66" s="47">
        <v>2444</v>
      </c>
      <c r="L66" s="47">
        <v>1099</v>
      </c>
      <c r="M66" s="47">
        <v>1591</v>
      </c>
      <c r="N66" s="48">
        <v>1787</v>
      </c>
      <c r="P66" s="28"/>
      <c r="Q66" s="27"/>
    </row>
    <row r="67" spans="2:17" ht="12.75">
      <c r="B67" s="38" t="s">
        <v>102</v>
      </c>
      <c r="C67" s="39">
        <v>50</v>
      </c>
      <c r="D67" s="39">
        <v>30</v>
      </c>
      <c r="E67" s="39">
        <v>31</v>
      </c>
      <c r="F67" s="39">
        <v>37</v>
      </c>
      <c r="G67" s="39">
        <v>78</v>
      </c>
      <c r="H67" s="39">
        <v>355</v>
      </c>
      <c r="I67" s="50">
        <v>903</v>
      </c>
      <c r="J67" s="39">
        <v>360</v>
      </c>
      <c r="K67" s="50">
        <v>470</v>
      </c>
      <c r="L67" s="50">
        <v>47</v>
      </c>
      <c r="M67" s="50">
        <v>137</v>
      </c>
      <c r="N67" s="51">
        <v>40</v>
      </c>
      <c r="P67" s="27"/>
      <c r="Q67" s="27"/>
    </row>
    <row r="68" spans="2:17" ht="12.75">
      <c r="B68" s="38" t="s">
        <v>103</v>
      </c>
      <c r="C68" s="39">
        <v>100</v>
      </c>
      <c r="D68" s="39">
        <v>154</v>
      </c>
      <c r="E68" s="39">
        <v>178</v>
      </c>
      <c r="F68" s="39">
        <v>272</v>
      </c>
      <c r="G68" s="39">
        <v>309</v>
      </c>
      <c r="H68" s="39">
        <v>428</v>
      </c>
      <c r="I68" s="50">
        <v>328</v>
      </c>
      <c r="J68" s="39">
        <v>279</v>
      </c>
      <c r="K68" s="50">
        <v>346</v>
      </c>
      <c r="L68" s="50">
        <v>197</v>
      </c>
      <c r="M68" s="50">
        <v>148</v>
      </c>
      <c r="N68" s="51">
        <v>224</v>
      </c>
      <c r="P68" s="27"/>
      <c r="Q68" s="27"/>
    </row>
    <row r="69" spans="2:17" ht="12.75">
      <c r="B69" s="38" t="s">
        <v>104</v>
      </c>
      <c r="C69" s="39">
        <v>499</v>
      </c>
      <c r="D69" s="39">
        <v>713</v>
      </c>
      <c r="E69" s="39">
        <v>948</v>
      </c>
      <c r="F69" s="39">
        <v>1891</v>
      </c>
      <c r="G69" s="39">
        <v>1029</v>
      </c>
      <c r="H69" s="39">
        <v>1529</v>
      </c>
      <c r="I69" s="50">
        <v>1972</v>
      </c>
      <c r="J69" s="39">
        <v>1438</v>
      </c>
      <c r="K69" s="50">
        <v>1361</v>
      </c>
      <c r="L69" s="50">
        <v>651</v>
      </c>
      <c r="M69" s="50">
        <v>1078</v>
      </c>
      <c r="N69" s="51">
        <v>1083</v>
      </c>
      <c r="P69" s="27"/>
      <c r="Q69" s="27"/>
    </row>
    <row r="70" spans="2:17" ht="12.75">
      <c r="B70" s="38" t="s">
        <v>105</v>
      </c>
      <c r="C70" s="39">
        <v>38</v>
      </c>
      <c r="D70" s="39">
        <v>76</v>
      </c>
      <c r="E70" s="39">
        <v>40</v>
      </c>
      <c r="F70" s="39">
        <v>466</v>
      </c>
      <c r="G70" s="39">
        <v>251</v>
      </c>
      <c r="H70" s="39">
        <v>240</v>
      </c>
      <c r="I70" s="50">
        <v>210</v>
      </c>
      <c r="J70" s="39">
        <v>119</v>
      </c>
      <c r="K70" s="50">
        <v>106</v>
      </c>
      <c r="L70" s="50">
        <v>63</v>
      </c>
      <c r="M70" s="50">
        <v>112</v>
      </c>
      <c r="N70" s="51">
        <v>344</v>
      </c>
      <c r="P70" s="27"/>
      <c r="Q70" s="27"/>
    </row>
    <row r="71" spans="2:17" ht="12.75">
      <c r="B71" s="38" t="s">
        <v>106</v>
      </c>
      <c r="C71" s="39">
        <v>42</v>
      </c>
      <c r="D71" s="39">
        <v>126</v>
      </c>
      <c r="E71" s="39">
        <v>141</v>
      </c>
      <c r="F71" s="39">
        <v>181</v>
      </c>
      <c r="G71" s="39">
        <v>32</v>
      </c>
      <c r="H71" s="39">
        <v>199</v>
      </c>
      <c r="I71" s="50">
        <v>258</v>
      </c>
      <c r="J71" s="39">
        <v>185</v>
      </c>
      <c r="K71" s="50">
        <v>160</v>
      </c>
      <c r="L71" s="50">
        <v>139</v>
      </c>
      <c r="M71" s="50">
        <v>113</v>
      </c>
      <c r="N71" s="51">
        <v>93</v>
      </c>
      <c r="P71" s="27"/>
      <c r="Q71" s="27"/>
    </row>
    <row r="72" spans="2:17" ht="12.75">
      <c r="B72" s="38" t="s">
        <v>71</v>
      </c>
      <c r="C72" s="39">
        <v>220</v>
      </c>
      <c r="D72" s="39">
        <v>176</v>
      </c>
      <c r="E72" s="39">
        <v>259</v>
      </c>
      <c r="F72" s="39">
        <v>422</v>
      </c>
      <c r="G72" s="39">
        <v>298</v>
      </c>
      <c r="H72" s="39">
        <v>292</v>
      </c>
      <c r="I72" s="50">
        <v>488</v>
      </c>
      <c r="J72" s="39">
        <v>527</v>
      </c>
      <c r="K72" s="50">
        <v>522</v>
      </c>
      <c r="L72" s="50">
        <v>268</v>
      </c>
      <c r="M72" s="50">
        <v>389</v>
      </c>
      <c r="N72" s="51">
        <v>173</v>
      </c>
      <c r="P72" s="27"/>
      <c r="Q72" s="27"/>
    </row>
    <row r="73" spans="2:17" ht="12.75">
      <c r="B73" s="38" t="s">
        <v>72</v>
      </c>
      <c r="C73" s="39">
        <v>94</v>
      </c>
      <c r="D73" s="39">
        <v>63</v>
      </c>
      <c r="E73" s="39">
        <v>862</v>
      </c>
      <c r="F73" s="39">
        <v>43</v>
      </c>
      <c r="G73" s="39">
        <v>18</v>
      </c>
      <c r="H73" s="39">
        <v>164</v>
      </c>
      <c r="I73" s="50">
        <v>611</v>
      </c>
      <c r="J73" s="39">
        <v>799</v>
      </c>
      <c r="K73" s="50">
        <v>702</v>
      </c>
      <c r="L73" s="50">
        <v>86</v>
      </c>
      <c r="M73" s="50">
        <v>66</v>
      </c>
      <c r="N73" s="51">
        <v>113</v>
      </c>
      <c r="P73" s="27"/>
      <c r="Q73" s="27"/>
    </row>
    <row r="74" spans="2:17" ht="12.75">
      <c r="B74" s="38" t="s">
        <v>73</v>
      </c>
      <c r="C74" s="39">
        <v>11</v>
      </c>
      <c r="D74" s="39">
        <v>0</v>
      </c>
      <c r="E74" s="39">
        <v>0</v>
      </c>
      <c r="F74" s="39">
        <v>25</v>
      </c>
      <c r="G74" s="39">
        <v>18</v>
      </c>
      <c r="H74" s="39">
        <v>0</v>
      </c>
      <c r="I74" s="50">
        <v>0</v>
      </c>
      <c r="J74" s="39">
        <v>0</v>
      </c>
      <c r="K74" s="50">
        <v>19</v>
      </c>
      <c r="L74" s="50">
        <v>0</v>
      </c>
      <c r="M74" s="50">
        <v>0</v>
      </c>
      <c r="N74" s="51">
        <v>14</v>
      </c>
      <c r="P74" s="27"/>
      <c r="Q74" s="27"/>
    </row>
    <row r="75" spans="2:17" ht="12.75">
      <c r="B75" s="38" t="s">
        <v>74</v>
      </c>
      <c r="C75" s="39">
        <v>992</v>
      </c>
      <c r="D75" s="39">
        <v>1296</v>
      </c>
      <c r="E75" s="39">
        <v>1487</v>
      </c>
      <c r="F75" s="39">
        <v>3370</v>
      </c>
      <c r="G75" s="39">
        <v>2407</v>
      </c>
      <c r="H75" s="39">
        <v>3045</v>
      </c>
      <c r="I75" s="50">
        <v>4804</v>
      </c>
      <c r="J75" s="39">
        <v>5508</v>
      </c>
      <c r="K75" s="50">
        <v>2856</v>
      </c>
      <c r="L75" s="50">
        <v>2478</v>
      </c>
      <c r="M75" s="50">
        <v>1810</v>
      </c>
      <c r="N75" s="51">
        <v>1305</v>
      </c>
      <c r="P75" s="27"/>
      <c r="Q75" s="27"/>
    </row>
    <row r="76" spans="2:17" ht="12.75">
      <c r="B76" s="38" t="s">
        <v>75</v>
      </c>
      <c r="C76" s="39">
        <v>537</v>
      </c>
      <c r="D76" s="39">
        <v>618</v>
      </c>
      <c r="E76" s="39">
        <v>750</v>
      </c>
      <c r="F76" s="39">
        <v>1540</v>
      </c>
      <c r="G76" s="39">
        <v>1280</v>
      </c>
      <c r="H76" s="39">
        <v>1705</v>
      </c>
      <c r="I76" s="50">
        <v>2159</v>
      </c>
      <c r="J76" s="39">
        <v>2004</v>
      </c>
      <c r="K76" s="50">
        <v>2220</v>
      </c>
      <c r="L76" s="50">
        <v>1008</v>
      </c>
      <c r="M76" s="50">
        <v>816</v>
      </c>
      <c r="N76" s="51">
        <v>788</v>
      </c>
      <c r="P76" s="27"/>
      <c r="Q76" s="27"/>
    </row>
    <row r="77" spans="2:17" ht="12.75">
      <c r="B77" s="38" t="s">
        <v>76</v>
      </c>
      <c r="C77" s="39">
        <v>150</v>
      </c>
      <c r="D77" s="39">
        <v>23</v>
      </c>
      <c r="E77" s="39">
        <v>69</v>
      </c>
      <c r="F77" s="39">
        <v>88</v>
      </c>
      <c r="G77" s="39">
        <v>119</v>
      </c>
      <c r="H77" s="39">
        <v>104</v>
      </c>
      <c r="I77" s="50">
        <v>107</v>
      </c>
      <c r="J77" s="39">
        <v>219</v>
      </c>
      <c r="K77" s="50">
        <v>324</v>
      </c>
      <c r="L77" s="50">
        <v>93</v>
      </c>
      <c r="M77" s="50">
        <v>75</v>
      </c>
      <c r="N77" s="51">
        <v>78</v>
      </c>
      <c r="P77" s="27"/>
      <c r="Q77" s="27"/>
    </row>
    <row r="78" spans="2:17" ht="12.75">
      <c r="B78" s="38" t="s">
        <v>107</v>
      </c>
      <c r="C78" s="39">
        <v>55</v>
      </c>
      <c r="D78" s="39">
        <v>41</v>
      </c>
      <c r="E78" s="39">
        <v>36</v>
      </c>
      <c r="F78" s="39">
        <v>76</v>
      </c>
      <c r="G78" s="39">
        <v>78</v>
      </c>
      <c r="H78" s="39">
        <v>0</v>
      </c>
      <c r="I78" s="50">
        <v>44</v>
      </c>
      <c r="J78" s="39">
        <v>20</v>
      </c>
      <c r="K78" s="50">
        <v>39</v>
      </c>
      <c r="L78" s="50">
        <v>34</v>
      </c>
      <c r="M78" s="50">
        <v>0</v>
      </c>
      <c r="N78" s="51">
        <v>14</v>
      </c>
      <c r="P78" s="27"/>
      <c r="Q78" s="27"/>
    </row>
    <row r="79" spans="2:17" ht="12.75">
      <c r="B79" s="38" t="s">
        <v>70</v>
      </c>
      <c r="C79" s="39">
        <v>20</v>
      </c>
      <c r="D79" s="39">
        <v>15</v>
      </c>
      <c r="E79" s="39">
        <v>93</v>
      </c>
      <c r="F79" s="39">
        <v>0</v>
      </c>
      <c r="G79" s="39">
        <v>0</v>
      </c>
      <c r="H79" s="39">
        <v>61</v>
      </c>
      <c r="I79" s="50">
        <v>134</v>
      </c>
      <c r="J79" s="39">
        <v>33</v>
      </c>
      <c r="K79" s="50">
        <v>102</v>
      </c>
      <c r="L79" s="50">
        <v>37</v>
      </c>
      <c r="M79" s="50">
        <v>16</v>
      </c>
      <c r="N79" s="51">
        <v>43</v>
      </c>
      <c r="P79" s="27"/>
      <c r="Q79" s="27"/>
    </row>
    <row r="80" spans="2:17" ht="12.75">
      <c r="B80" s="38" t="s">
        <v>108</v>
      </c>
      <c r="C80" s="39">
        <v>0</v>
      </c>
      <c r="D80" s="39">
        <v>0</v>
      </c>
      <c r="E80" s="39">
        <v>0</v>
      </c>
      <c r="F80" s="39">
        <v>25</v>
      </c>
      <c r="G80" s="39">
        <v>0</v>
      </c>
      <c r="H80" s="39">
        <v>35</v>
      </c>
      <c r="I80" s="50">
        <v>0</v>
      </c>
      <c r="J80" s="39">
        <v>0</v>
      </c>
      <c r="K80" s="50">
        <v>0</v>
      </c>
      <c r="L80" s="50">
        <v>0</v>
      </c>
      <c r="M80" s="50">
        <v>0</v>
      </c>
      <c r="N80" s="51">
        <v>0</v>
      </c>
      <c r="P80" s="27"/>
      <c r="Q80" s="27"/>
    </row>
    <row r="81" spans="2:17" ht="12.75">
      <c r="B81" s="69" t="s">
        <v>109</v>
      </c>
      <c r="C81" s="39">
        <v>249</v>
      </c>
      <c r="D81" s="39">
        <v>404</v>
      </c>
      <c r="E81" s="39">
        <v>318</v>
      </c>
      <c r="F81" s="39">
        <v>433</v>
      </c>
      <c r="G81" s="39">
        <v>264</v>
      </c>
      <c r="H81" s="39">
        <v>479</v>
      </c>
      <c r="I81" s="50">
        <v>335</v>
      </c>
      <c r="J81" s="39">
        <v>370</v>
      </c>
      <c r="K81" s="50">
        <v>422</v>
      </c>
      <c r="L81" s="50">
        <v>563</v>
      </c>
      <c r="M81" s="50">
        <v>557</v>
      </c>
      <c r="N81" s="51">
        <v>306</v>
      </c>
      <c r="P81" s="27"/>
      <c r="Q81" s="27"/>
    </row>
    <row r="82" spans="2:17" ht="12.75">
      <c r="B82" s="70"/>
      <c r="C82" s="39"/>
      <c r="D82" s="39"/>
      <c r="E82" s="39"/>
      <c r="F82" s="39"/>
      <c r="G82" s="39"/>
      <c r="H82" s="39"/>
      <c r="I82" s="50"/>
      <c r="J82" s="39"/>
      <c r="K82" s="50"/>
      <c r="L82" s="50"/>
      <c r="M82" s="50"/>
      <c r="N82" s="51"/>
      <c r="P82" s="27"/>
      <c r="Q82" s="27"/>
    </row>
    <row r="83" spans="2:17" ht="12.75">
      <c r="B83" s="45" t="s">
        <v>77</v>
      </c>
      <c r="C83" s="46">
        <v>318</v>
      </c>
      <c r="D83" s="55">
        <v>471</v>
      </c>
      <c r="E83" s="55">
        <v>482</v>
      </c>
      <c r="F83" s="55">
        <v>555</v>
      </c>
      <c r="G83" s="55">
        <v>1039</v>
      </c>
      <c r="H83" s="46">
        <v>1162</v>
      </c>
      <c r="I83" s="47">
        <v>1715</v>
      </c>
      <c r="J83" s="55">
        <v>1395</v>
      </c>
      <c r="K83" s="47">
        <v>1814</v>
      </c>
      <c r="L83" s="47">
        <v>1107</v>
      </c>
      <c r="M83" s="47">
        <v>432</v>
      </c>
      <c r="N83" s="48">
        <v>534</v>
      </c>
      <c r="P83" s="28"/>
      <c r="Q83" s="27"/>
    </row>
    <row r="84" spans="2:17" ht="12.75">
      <c r="B84" s="38" t="s">
        <v>78</v>
      </c>
      <c r="C84" s="39">
        <v>275</v>
      </c>
      <c r="D84" s="39">
        <v>435</v>
      </c>
      <c r="E84" s="39">
        <v>464</v>
      </c>
      <c r="F84" s="39">
        <v>529</v>
      </c>
      <c r="G84" s="39">
        <v>1039</v>
      </c>
      <c r="H84" s="39">
        <v>1069</v>
      </c>
      <c r="I84" s="50">
        <v>1654</v>
      </c>
      <c r="J84" s="39">
        <v>1349</v>
      </c>
      <c r="K84" s="50">
        <v>1728</v>
      </c>
      <c r="L84" s="50">
        <v>1008</v>
      </c>
      <c r="M84" s="50">
        <v>432</v>
      </c>
      <c r="N84" s="51">
        <v>534</v>
      </c>
      <c r="P84" s="27"/>
      <c r="Q84" s="27"/>
    </row>
    <row r="85" spans="2:17" ht="12.75">
      <c r="B85" s="38" t="s">
        <v>79</v>
      </c>
      <c r="C85" s="39">
        <v>42</v>
      </c>
      <c r="D85" s="39">
        <v>19</v>
      </c>
      <c r="E85" s="39">
        <v>17</v>
      </c>
      <c r="F85" s="39">
        <v>25</v>
      </c>
      <c r="G85" s="39">
        <v>0</v>
      </c>
      <c r="H85" s="39">
        <v>93</v>
      </c>
      <c r="I85" s="50">
        <v>43</v>
      </c>
      <c r="J85" s="39">
        <v>46</v>
      </c>
      <c r="K85" s="50">
        <v>85</v>
      </c>
      <c r="L85" s="50">
        <v>98</v>
      </c>
      <c r="M85" s="50">
        <v>0</v>
      </c>
      <c r="N85" s="51">
        <v>0</v>
      </c>
      <c r="P85" s="27"/>
      <c r="Q85" s="27"/>
    </row>
    <row r="86" spans="2:17" ht="12.75">
      <c r="B86" s="38" t="s">
        <v>94</v>
      </c>
      <c r="C86" s="39">
        <v>0</v>
      </c>
      <c r="D86" s="39">
        <v>15</v>
      </c>
      <c r="E86" s="39">
        <v>0</v>
      </c>
      <c r="F86" s="39">
        <v>0</v>
      </c>
      <c r="G86" s="39">
        <v>0</v>
      </c>
      <c r="H86" s="39">
        <v>0</v>
      </c>
      <c r="I86" s="50">
        <v>18</v>
      </c>
      <c r="J86" s="39">
        <v>0</v>
      </c>
      <c r="K86" s="50">
        <v>0</v>
      </c>
      <c r="L86" s="50">
        <v>0</v>
      </c>
      <c r="M86" s="50">
        <v>0</v>
      </c>
      <c r="N86" s="51">
        <v>0</v>
      </c>
      <c r="P86" s="27"/>
      <c r="Q86" s="27"/>
    </row>
    <row r="87" spans="2:17" ht="12.75">
      <c r="B87" s="38"/>
      <c r="C87" s="39"/>
      <c r="D87" s="39"/>
      <c r="E87" s="39"/>
      <c r="F87" s="39"/>
      <c r="G87" s="39"/>
      <c r="H87" s="39"/>
      <c r="I87" s="50"/>
      <c r="J87" s="39"/>
      <c r="K87" s="50"/>
      <c r="L87" s="50"/>
      <c r="M87" s="50"/>
      <c r="N87" s="51"/>
      <c r="P87" s="27"/>
      <c r="Q87" s="27"/>
    </row>
    <row r="88" spans="2:17" ht="13.5" thickBot="1">
      <c r="B88" s="57" t="s">
        <v>80</v>
      </c>
      <c r="C88" s="58">
        <v>14</v>
      </c>
      <c r="D88" s="71">
        <v>0</v>
      </c>
      <c r="E88" s="71">
        <v>29</v>
      </c>
      <c r="F88" s="71">
        <v>0</v>
      </c>
      <c r="G88" s="71">
        <v>0</v>
      </c>
      <c r="H88" s="58">
        <v>0</v>
      </c>
      <c r="I88" s="60">
        <v>77</v>
      </c>
      <c r="J88" s="71">
        <v>0</v>
      </c>
      <c r="K88" s="60">
        <v>19</v>
      </c>
      <c r="L88" s="60">
        <v>75</v>
      </c>
      <c r="M88" s="60">
        <v>10</v>
      </c>
      <c r="N88" s="61">
        <v>14</v>
      </c>
      <c r="P88" s="27"/>
      <c r="Q88" s="27"/>
    </row>
    <row r="89" spans="16:17" ht="30" customHeight="1">
      <c r="P89" s="27"/>
      <c r="Q89" s="27"/>
    </row>
    <row r="90" spans="2:17" ht="14.25">
      <c r="B90" s="62" t="s">
        <v>81</v>
      </c>
      <c r="P90" s="27"/>
      <c r="Q90" s="27"/>
    </row>
    <row r="91" spans="2:14" ht="15.75" customHeight="1"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</row>
    <row r="92" ht="18" customHeight="1">
      <c r="B92" s="64" t="s">
        <v>118</v>
      </c>
    </row>
    <row r="93" ht="6" customHeight="1">
      <c r="B93" s="65"/>
    </row>
    <row r="94" ht="18" customHeight="1">
      <c r="B94" s="66" t="s">
        <v>119</v>
      </c>
    </row>
    <row r="96" spans="2:14" ht="12.75">
      <c r="B96" t="s">
        <v>111</v>
      </c>
      <c r="C96">
        <v>21</v>
      </c>
      <c r="D96">
        <v>6</v>
      </c>
      <c r="E96">
        <v>50</v>
      </c>
      <c r="F96">
        <v>43</v>
      </c>
      <c r="G96">
        <v>11</v>
      </c>
      <c r="H96">
        <v>71</v>
      </c>
      <c r="I96">
        <v>25</v>
      </c>
      <c r="J96">
        <v>22</v>
      </c>
      <c r="K96">
        <v>33</v>
      </c>
      <c r="L96">
        <v>39</v>
      </c>
      <c r="M96">
        <v>15</v>
      </c>
      <c r="N96">
        <v>66</v>
      </c>
    </row>
  </sheetData>
  <sheetProtection/>
  <mergeCells count="2">
    <mergeCell ref="B1:N1"/>
    <mergeCell ref="C4:N4"/>
  </mergeCells>
  <printOptions horizontalCentered="1"/>
  <pageMargins left="0.56" right="0.54" top="0.54" bottom="0.54" header="0.5118110236220472" footer="0.5118110236220472"/>
  <pageSetup horizontalDpi="300" verticalDpi="300" orientation="portrait" paperSize="9" scale="5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Q96"/>
  <sheetViews>
    <sheetView zoomScale="75" zoomScaleNormal="75" zoomScalePageLayoutView="0" workbookViewId="0" topLeftCell="A1">
      <selection activeCell="B1" sqref="B1:N1"/>
    </sheetView>
  </sheetViews>
  <sheetFormatPr defaultColWidth="9.140625" defaultRowHeight="12.75"/>
  <cols>
    <col min="1" max="1" width="2.28125" style="29" customWidth="1"/>
    <col min="2" max="2" width="27.421875" style="29" customWidth="1"/>
    <col min="3" max="9" width="9.140625" style="29" customWidth="1"/>
    <col min="10" max="10" width="10.7109375" style="29" customWidth="1"/>
    <col min="11" max="11" width="11.00390625" style="29" customWidth="1"/>
    <col min="12" max="12" width="10.57421875" style="29" customWidth="1"/>
    <col min="13" max="13" width="10.421875" style="29" customWidth="1"/>
    <col min="14" max="14" width="10.28125" style="29" customWidth="1"/>
    <col min="15" max="15" width="2.28125" style="29" customWidth="1"/>
    <col min="16" max="16384" width="9.140625" style="29" customWidth="1"/>
  </cols>
  <sheetData>
    <row r="1" spans="2:14" ht="45" customHeight="1" thickBot="1">
      <c r="B1" s="194" t="s">
        <v>16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</row>
    <row r="2" spans="2:10" ht="25.5" customHeight="1" thickTop="1">
      <c r="B2" s="30"/>
      <c r="C2" s="31"/>
      <c r="D2" s="31"/>
      <c r="E2" s="31"/>
      <c r="F2" s="31"/>
      <c r="G2" s="31"/>
      <c r="H2" s="31"/>
      <c r="I2" s="31"/>
      <c r="J2" s="31"/>
    </row>
    <row r="3" spans="3:7" ht="13.5" thickBot="1">
      <c r="C3" s="32"/>
      <c r="D3" s="27"/>
      <c r="E3" s="27"/>
      <c r="F3" s="27"/>
      <c r="G3" s="27"/>
    </row>
    <row r="4" spans="2:14" ht="15.75">
      <c r="B4" s="33" t="s">
        <v>17</v>
      </c>
      <c r="C4" s="195">
        <v>2008</v>
      </c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7"/>
    </row>
    <row r="5" spans="2:14" ht="15" customHeight="1">
      <c r="B5" s="34" t="s">
        <v>18</v>
      </c>
      <c r="C5" s="35" t="s">
        <v>1</v>
      </c>
      <c r="D5" s="35" t="s">
        <v>2</v>
      </c>
      <c r="E5" s="36" t="s">
        <v>3</v>
      </c>
      <c r="F5" s="35" t="s">
        <v>4</v>
      </c>
      <c r="G5" s="35" t="s">
        <v>5</v>
      </c>
      <c r="H5" s="35" t="s">
        <v>6</v>
      </c>
      <c r="I5" s="35" t="s">
        <v>7</v>
      </c>
      <c r="J5" s="35" t="s">
        <v>8</v>
      </c>
      <c r="K5" s="35" t="s">
        <v>9</v>
      </c>
      <c r="L5" s="35" t="s">
        <v>10</v>
      </c>
      <c r="M5" s="35" t="s">
        <v>11</v>
      </c>
      <c r="N5" s="37" t="s">
        <v>12</v>
      </c>
    </row>
    <row r="6" spans="2:14" ht="12.75">
      <c r="B6" s="38"/>
      <c r="C6" s="39"/>
      <c r="D6" s="39"/>
      <c r="E6" s="40"/>
      <c r="F6" s="41"/>
      <c r="G6" s="41"/>
      <c r="H6" s="41"/>
      <c r="I6" s="42"/>
      <c r="J6" s="43"/>
      <c r="K6" s="42"/>
      <c r="L6" s="42"/>
      <c r="M6" s="42"/>
      <c r="N6" s="44"/>
    </row>
    <row r="7" spans="2:17" ht="12.75">
      <c r="B7" s="45" t="s">
        <v>19</v>
      </c>
      <c r="C7" s="46">
        <v>50658</v>
      </c>
      <c r="D7" s="46">
        <v>70140</v>
      </c>
      <c r="E7" s="46">
        <v>108164</v>
      </c>
      <c r="F7" s="46">
        <v>182091</v>
      </c>
      <c r="G7" s="46">
        <v>271559</v>
      </c>
      <c r="H7" s="46">
        <v>307237</v>
      </c>
      <c r="I7" s="47">
        <v>342554</v>
      </c>
      <c r="J7" s="46">
        <v>328100</v>
      </c>
      <c r="K7" s="47">
        <v>305348</v>
      </c>
      <c r="L7" s="47">
        <v>267866</v>
      </c>
      <c r="M7" s="47">
        <v>97900</v>
      </c>
      <c r="N7" s="48">
        <v>72127</v>
      </c>
      <c r="P7" s="28"/>
      <c r="Q7" s="27"/>
    </row>
    <row r="8" spans="2:17" ht="12.75">
      <c r="B8" s="49"/>
      <c r="C8" s="46"/>
      <c r="D8" s="46"/>
      <c r="E8" s="46"/>
      <c r="F8" s="39"/>
      <c r="G8" s="39"/>
      <c r="H8" s="41"/>
      <c r="I8" s="50"/>
      <c r="J8" s="46"/>
      <c r="K8" s="50"/>
      <c r="L8" s="50"/>
      <c r="M8" s="50"/>
      <c r="N8" s="51"/>
      <c r="P8" s="28"/>
      <c r="Q8" s="27"/>
    </row>
    <row r="9" spans="2:17" ht="12.75">
      <c r="B9" s="52" t="s">
        <v>20</v>
      </c>
      <c r="C9" s="46">
        <v>45367</v>
      </c>
      <c r="D9" s="46">
        <v>64133</v>
      </c>
      <c r="E9" s="46">
        <v>100978</v>
      </c>
      <c r="F9" s="46">
        <v>171358</v>
      </c>
      <c r="G9" s="46">
        <v>259707</v>
      </c>
      <c r="H9" s="46">
        <v>292014</v>
      </c>
      <c r="I9" s="47">
        <v>321970</v>
      </c>
      <c r="J9" s="46">
        <v>309882</v>
      </c>
      <c r="K9" s="47">
        <v>290374</v>
      </c>
      <c r="L9" s="47">
        <v>257520</v>
      </c>
      <c r="M9" s="47">
        <v>90997</v>
      </c>
      <c r="N9" s="48">
        <v>63196</v>
      </c>
      <c r="P9" s="53"/>
      <c r="Q9" s="27"/>
    </row>
    <row r="10" spans="2:17" ht="12.75">
      <c r="B10" s="45" t="s">
        <v>116</v>
      </c>
      <c r="C10" s="46">
        <v>41714</v>
      </c>
      <c r="D10" s="46">
        <v>60503</v>
      </c>
      <c r="E10" s="46">
        <v>93925</v>
      </c>
      <c r="F10" s="46">
        <v>153362</v>
      </c>
      <c r="G10" s="46">
        <v>225480</v>
      </c>
      <c r="H10" s="46">
        <v>244708</v>
      </c>
      <c r="I10" s="47">
        <v>273152</v>
      </c>
      <c r="J10" s="46">
        <v>264637</v>
      </c>
      <c r="K10" s="47">
        <v>245300</v>
      </c>
      <c r="L10" s="47">
        <v>223397</v>
      </c>
      <c r="M10" s="47">
        <v>81539</v>
      </c>
      <c r="N10" s="48">
        <v>57631</v>
      </c>
      <c r="P10" s="28"/>
      <c r="Q10" s="27"/>
    </row>
    <row r="11" spans="2:17" ht="12.75">
      <c r="B11" s="54" t="s">
        <v>23</v>
      </c>
      <c r="C11" s="39">
        <v>750</v>
      </c>
      <c r="D11" s="39">
        <v>1255</v>
      </c>
      <c r="E11" s="39">
        <v>1423</v>
      </c>
      <c r="F11" s="39">
        <v>2306</v>
      </c>
      <c r="G11" s="39">
        <v>2387</v>
      </c>
      <c r="H11" s="39">
        <v>3353</v>
      </c>
      <c r="I11" s="50">
        <v>4004</v>
      </c>
      <c r="J11" s="39">
        <v>3647</v>
      </c>
      <c r="K11" s="50">
        <v>2348</v>
      </c>
      <c r="L11" s="50">
        <v>2685</v>
      </c>
      <c r="M11" s="50">
        <v>1070</v>
      </c>
      <c r="N11" s="51">
        <v>1136</v>
      </c>
      <c r="P11" s="27"/>
      <c r="Q11" s="27"/>
    </row>
    <row r="12" spans="2:17" ht="12.75">
      <c r="B12" s="54" t="s">
        <v>38</v>
      </c>
      <c r="C12" s="39">
        <v>504</v>
      </c>
      <c r="D12" s="39">
        <v>815</v>
      </c>
      <c r="E12" s="39">
        <v>691</v>
      </c>
      <c r="F12" s="39">
        <v>971</v>
      </c>
      <c r="G12" s="39">
        <v>1125</v>
      </c>
      <c r="H12" s="39">
        <v>1148</v>
      </c>
      <c r="I12" s="50">
        <v>1296</v>
      </c>
      <c r="J12" s="39">
        <v>654</v>
      </c>
      <c r="K12" s="50">
        <v>1085</v>
      </c>
      <c r="L12" s="50">
        <v>922</v>
      </c>
      <c r="M12" s="50">
        <v>777</v>
      </c>
      <c r="N12" s="51">
        <v>681</v>
      </c>
      <c r="P12" s="27"/>
      <c r="Q12" s="27"/>
    </row>
    <row r="13" spans="2:17" ht="12.75">
      <c r="B13" s="38" t="s">
        <v>54</v>
      </c>
      <c r="C13" s="39">
        <v>156</v>
      </c>
      <c r="D13" s="39">
        <v>236</v>
      </c>
      <c r="E13" s="39">
        <v>281</v>
      </c>
      <c r="F13" s="39">
        <v>470</v>
      </c>
      <c r="G13" s="39">
        <v>1616</v>
      </c>
      <c r="H13" s="39">
        <v>2886</v>
      </c>
      <c r="I13" s="50">
        <v>3215</v>
      </c>
      <c r="J13" s="39">
        <v>3058</v>
      </c>
      <c r="K13" s="50">
        <v>3903</v>
      </c>
      <c r="L13" s="50">
        <v>3506</v>
      </c>
      <c r="M13" s="50">
        <v>455</v>
      </c>
      <c r="N13" s="51">
        <v>239</v>
      </c>
      <c r="P13" s="27"/>
      <c r="Q13" s="27"/>
    </row>
    <row r="14" spans="2:17" ht="12.75">
      <c r="B14" s="38" t="s">
        <v>26</v>
      </c>
      <c r="C14" s="39">
        <v>147</v>
      </c>
      <c r="D14" s="39">
        <v>926</v>
      </c>
      <c r="E14" s="39">
        <v>1789</v>
      </c>
      <c r="F14" s="39">
        <v>2455</v>
      </c>
      <c r="G14" s="39">
        <v>4821</v>
      </c>
      <c r="H14" s="39">
        <v>5959</v>
      </c>
      <c r="I14" s="50">
        <v>6461</v>
      </c>
      <c r="J14" s="39">
        <v>5122</v>
      </c>
      <c r="K14" s="50">
        <v>5596</v>
      </c>
      <c r="L14" s="50">
        <v>4360</v>
      </c>
      <c r="M14" s="50">
        <v>427</v>
      </c>
      <c r="N14" s="51">
        <v>149</v>
      </c>
      <c r="P14" s="27"/>
      <c r="Q14" s="27"/>
    </row>
    <row r="15" spans="2:17" ht="12.75">
      <c r="B15" s="38" t="s">
        <v>25</v>
      </c>
      <c r="C15" s="39">
        <v>4704</v>
      </c>
      <c r="D15" s="39">
        <v>6910</v>
      </c>
      <c r="E15" s="39">
        <v>10244</v>
      </c>
      <c r="F15" s="39">
        <v>10138</v>
      </c>
      <c r="G15" s="39">
        <v>15088</v>
      </c>
      <c r="H15" s="39">
        <v>10833</v>
      </c>
      <c r="I15" s="50">
        <v>10545</v>
      </c>
      <c r="J15" s="39">
        <v>10313</v>
      </c>
      <c r="K15" s="50">
        <v>14826</v>
      </c>
      <c r="L15" s="50">
        <v>16498</v>
      </c>
      <c r="M15" s="50">
        <v>15403</v>
      </c>
      <c r="N15" s="51">
        <v>6551</v>
      </c>
      <c r="P15" s="27"/>
      <c r="Q15" s="27"/>
    </row>
    <row r="16" spans="2:17" ht="12.75">
      <c r="B16" s="38" t="s">
        <v>41</v>
      </c>
      <c r="C16" s="39">
        <v>0</v>
      </c>
      <c r="D16" s="39">
        <v>24</v>
      </c>
      <c r="E16" s="39">
        <v>114</v>
      </c>
      <c r="F16" s="39">
        <v>358</v>
      </c>
      <c r="G16" s="39">
        <v>235</v>
      </c>
      <c r="H16" s="39">
        <v>318</v>
      </c>
      <c r="I16" s="50">
        <v>245</v>
      </c>
      <c r="J16" s="39">
        <v>196</v>
      </c>
      <c r="K16" s="50">
        <v>120</v>
      </c>
      <c r="L16" s="50">
        <v>169</v>
      </c>
      <c r="M16" s="50">
        <v>48</v>
      </c>
      <c r="N16" s="51">
        <v>51</v>
      </c>
      <c r="P16" s="27"/>
      <c r="Q16" s="27"/>
    </row>
    <row r="17" spans="2:17" ht="12.75">
      <c r="B17" s="38" t="s">
        <v>27</v>
      </c>
      <c r="C17" s="39">
        <v>7183</v>
      </c>
      <c r="D17" s="39">
        <v>9146</v>
      </c>
      <c r="E17" s="39">
        <v>9142</v>
      </c>
      <c r="F17" s="39">
        <v>12698</v>
      </c>
      <c r="G17" s="39">
        <v>11576</v>
      </c>
      <c r="H17" s="39">
        <v>13055</v>
      </c>
      <c r="I17" s="50">
        <v>14039</v>
      </c>
      <c r="J17" s="39">
        <v>15188</v>
      </c>
      <c r="K17" s="50">
        <v>11036</v>
      </c>
      <c r="L17" s="50">
        <v>10598</v>
      </c>
      <c r="M17" s="50">
        <v>8317</v>
      </c>
      <c r="N17" s="51">
        <v>11031</v>
      </c>
      <c r="P17" s="27"/>
      <c r="Q17" s="27"/>
    </row>
    <row r="18" spans="2:17" ht="12.75">
      <c r="B18" s="38" t="s">
        <v>30</v>
      </c>
      <c r="C18" s="39">
        <v>86</v>
      </c>
      <c r="D18" s="39">
        <v>77</v>
      </c>
      <c r="E18" s="39">
        <v>166</v>
      </c>
      <c r="F18" s="39">
        <v>216</v>
      </c>
      <c r="G18" s="39">
        <v>347</v>
      </c>
      <c r="H18" s="39">
        <v>434</v>
      </c>
      <c r="I18" s="50">
        <v>380</v>
      </c>
      <c r="J18" s="39">
        <v>534</v>
      </c>
      <c r="K18" s="50">
        <v>401</v>
      </c>
      <c r="L18" s="50">
        <v>233</v>
      </c>
      <c r="M18" s="50">
        <v>433</v>
      </c>
      <c r="N18" s="51">
        <v>326</v>
      </c>
      <c r="P18" s="27"/>
      <c r="Q18" s="27"/>
    </row>
    <row r="19" spans="2:17" ht="12.75">
      <c r="B19" s="38" t="s">
        <v>24</v>
      </c>
      <c r="C19" s="39">
        <v>551</v>
      </c>
      <c r="D19" s="39">
        <v>1287</v>
      </c>
      <c r="E19" s="39">
        <v>1855</v>
      </c>
      <c r="F19" s="39">
        <v>5392</v>
      </c>
      <c r="G19" s="39">
        <v>6144</v>
      </c>
      <c r="H19" s="39">
        <v>3846</v>
      </c>
      <c r="I19" s="50">
        <v>2881</v>
      </c>
      <c r="J19" s="39">
        <v>4075</v>
      </c>
      <c r="K19" s="50">
        <v>3590</v>
      </c>
      <c r="L19" s="50">
        <v>4054</v>
      </c>
      <c r="M19" s="50">
        <v>1321</v>
      </c>
      <c r="N19" s="51">
        <v>1099</v>
      </c>
      <c r="P19" s="27"/>
      <c r="Q19" s="27"/>
    </row>
    <row r="20" spans="2:17" ht="12.75">
      <c r="B20" s="38" t="s">
        <v>29</v>
      </c>
      <c r="C20" s="39">
        <v>424</v>
      </c>
      <c r="D20" s="39">
        <v>98</v>
      </c>
      <c r="E20" s="39">
        <v>676</v>
      </c>
      <c r="F20" s="39">
        <v>635</v>
      </c>
      <c r="G20" s="39">
        <v>4520</v>
      </c>
      <c r="H20" s="39">
        <v>4402</v>
      </c>
      <c r="I20" s="50">
        <v>3434</v>
      </c>
      <c r="J20" s="39">
        <v>3549</v>
      </c>
      <c r="K20" s="50">
        <v>3000</v>
      </c>
      <c r="L20" s="50">
        <v>2584</v>
      </c>
      <c r="M20" s="50">
        <v>172</v>
      </c>
      <c r="N20" s="51">
        <v>132</v>
      </c>
      <c r="P20" s="27"/>
      <c r="Q20" s="27"/>
    </row>
    <row r="21" spans="2:17" ht="12.75">
      <c r="B21" s="38" t="s">
        <v>31</v>
      </c>
      <c r="C21" s="39">
        <v>374</v>
      </c>
      <c r="D21" s="39">
        <v>610</v>
      </c>
      <c r="E21" s="39">
        <v>680</v>
      </c>
      <c r="F21" s="39">
        <v>1318</v>
      </c>
      <c r="G21" s="39">
        <v>1632</v>
      </c>
      <c r="H21" s="39">
        <v>1752</v>
      </c>
      <c r="I21" s="50">
        <v>1786</v>
      </c>
      <c r="J21" s="39">
        <v>4109</v>
      </c>
      <c r="K21" s="50">
        <v>1305</v>
      </c>
      <c r="L21" s="50">
        <v>1333</v>
      </c>
      <c r="M21" s="50">
        <v>1266</v>
      </c>
      <c r="N21" s="51">
        <v>691</v>
      </c>
      <c r="P21" s="27"/>
      <c r="Q21" s="27"/>
    </row>
    <row r="22" spans="2:17" ht="12.75">
      <c r="B22" s="38" t="s">
        <v>43</v>
      </c>
      <c r="C22" s="39">
        <v>0</v>
      </c>
      <c r="D22" s="39">
        <v>70</v>
      </c>
      <c r="E22" s="39">
        <v>157</v>
      </c>
      <c r="F22" s="39">
        <v>219</v>
      </c>
      <c r="G22" s="39">
        <v>115</v>
      </c>
      <c r="H22" s="41">
        <v>336</v>
      </c>
      <c r="I22" s="50">
        <v>331</v>
      </c>
      <c r="J22" s="39">
        <v>406</v>
      </c>
      <c r="K22" s="50">
        <v>273</v>
      </c>
      <c r="L22" s="50">
        <v>83</v>
      </c>
      <c r="M22" s="50">
        <v>71</v>
      </c>
      <c r="N22" s="51">
        <v>84</v>
      </c>
      <c r="P22" s="27"/>
      <c r="Q22" s="27"/>
    </row>
    <row r="23" spans="2:17" ht="12.75">
      <c r="B23" s="38" t="s">
        <v>45</v>
      </c>
      <c r="C23" s="39">
        <v>0</v>
      </c>
      <c r="D23" s="39">
        <v>58</v>
      </c>
      <c r="E23" s="39">
        <v>106</v>
      </c>
      <c r="F23" s="39">
        <v>0</v>
      </c>
      <c r="G23" s="39">
        <v>287</v>
      </c>
      <c r="H23" s="39">
        <v>396</v>
      </c>
      <c r="I23" s="50">
        <v>250</v>
      </c>
      <c r="J23" s="39">
        <v>302</v>
      </c>
      <c r="K23" s="50">
        <v>351</v>
      </c>
      <c r="L23" s="50">
        <v>353</v>
      </c>
      <c r="M23" s="50">
        <v>156</v>
      </c>
      <c r="N23" s="51">
        <v>30</v>
      </c>
      <c r="P23" s="27"/>
      <c r="Q23" s="27"/>
    </row>
    <row r="24" spans="2:17" ht="12.75">
      <c r="B24" s="38" t="s">
        <v>32</v>
      </c>
      <c r="C24" s="39">
        <v>10</v>
      </c>
      <c r="D24" s="39">
        <v>35</v>
      </c>
      <c r="E24" s="39">
        <v>232</v>
      </c>
      <c r="F24" s="39">
        <v>516</v>
      </c>
      <c r="G24" s="39">
        <v>745</v>
      </c>
      <c r="H24" s="41">
        <v>688</v>
      </c>
      <c r="I24" s="50">
        <v>559</v>
      </c>
      <c r="J24" s="39">
        <v>438</v>
      </c>
      <c r="K24" s="50">
        <v>409</v>
      </c>
      <c r="L24" s="50">
        <v>438</v>
      </c>
      <c r="M24" s="50">
        <v>222</v>
      </c>
      <c r="N24" s="51">
        <v>58</v>
      </c>
      <c r="P24" s="27"/>
      <c r="Q24" s="27"/>
    </row>
    <row r="25" spans="2:17" ht="12.75">
      <c r="B25" s="38" t="s">
        <v>47</v>
      </c>
      <c r="C25" s="39">
        <v>229</v>
      </c>
      <c r="D25" s="39">
        <v>397</v>
      </c>
      <c r="E25" s="39">
        <v>265</v>
      </c>
      <c r="F25" s="39">
        <v>351</v>
      </c>
      <c r="G25" s="39">
        <v>605</v>
      </c>
      <c r="H25" s="39">
        <v>1011</v>
      </c>
      <c r="I25" s="50">
        <v>1535</v>
      </c>
      <c r="J25" s="39">
        <v>1413</v>
      </c>
      <c r="K25" s="50">
        <v>1707</v>
      </c>
      <c r="L25" s="50">
        <v>1504</v>
      </c>
      <c r="M25" s="50">
        <v>342</v>
      </c>
      <c r="N25" s="51">
        <v>278</v>
      </c>
      <c r="P25" s="27"/>
      <c r="Q25" s="27"/>
    </row>
    <row r="26" spans="2:17" ht="12.75">
      <c r="B26" s="38" t="s">
        <v>87</v>
      </c>
      <c r="C26" s="39">
        <v>86</v>
      </c>
      <c r="D26" s="39">
        <v>174</v>
      </c>
      <c r="E26" s="39">
        <v>258</v>
      </c>
      <c r="F26" s="39">
        <v>210</v>
      </c>
      <c r="G26" s="39">
        <v>267</v>
      </c>
      <c r="H26" s="39">
        <v>335</v>
      </c>
      <c r="I26" s="50">
        <v>351</v>
      </c>
      <c r="J26" s="39">
        <v>691</v>
      </c>
      <c r="K26" s="50">
        <v>453</v>
      </c>
      <c r="L26" s="50">
        <v>186</v>
      </c>
      <c r="M26" s="50">
        <v>219</v>
      </c>
      <c r="N26" s="51">
        <v>186</v>
      </c>
      <c r="P26" s="27"/>
      <c r="Q26" s="27"/>
    </row>
    <row r="27" spans="2:17" ht="12.75">
      <c r="B27" s="38" t="s">
        <v>33</v>
      </c>
      <c r="C27" s="39">
        <v>548</v>
      </c>
      <c r="D27" s="67">
        <v>912</v>
      </c>
      <c r="E27" s="67">
        <v>1068</v>
      </c>
      <c r="F27" s="67">
        <v>2679</v>
      </c>
      <c r="G27" s="67">
        <v>3458</v>
      </c>
      <c r="H27" s="39">
        <v>2613</v>
      </c>
      <c r="I27" s="85">
        <v>3369</v>
      </c>
      <c r="J27" s="67">
        <v>2748</v>
      </c>
      <c r="K27" s="85">
        <v>3208</v>
      </c>
      <c r="L27" s="85">
        <v>3449</v>
      </c>
      <c r="M27" s="85">
        <v>1244</v>
      </c>
      <c r="N27" s="86">
        <v>1001</v>
      </c>
      <c r="P27" s="27"/>
      <c r="Q27" s="27"/>
    </row>
    <row r="28" spans="2:17" ht="12.75">
      <c r="B28" s="38" t="s">
        <v>22</v>
      </c>
      <c r="C28" s="39">
        <v>548</v>
      </c>
      <c r="D28" s="39">
        <v>1019</v>
      </c>
      <c r="E28" s="39">
        <v>1755</v>
      </c>
      <c r="F28" s="39">
        <v>1397</v>
      </c>
      <c r="G28" s="39">
        <v>3538</v>
      </c>
      <c r="H28" s="39">
        <v>2878</v>
      </c>
      <c r="I28" s="50">
        <v>3470</v>
      </c>
      <c r="J28" s="39">
        <v>3444</v>
      </c>
      <c r="K28" s="50">
        <v>3137</v>
      </c>
      <c r="L28" s="50">
        <v>3224</v>
      </c>
      <c r="M28" s="50">
        <v>1504</v>
      </c>
      <c r="N28" s="51">
        <v>700</v>
      </c>
      <c r="P28" s="27"/>
      <c r="Q28" s="27"/>
    </row>
    <row r="29" spans="2:17" ht="12.75">
      <c r="B29" s="38" t="s">
        <v>49</v>
      </c>
      <c r="C29" s="39">
        <v>572</v>
      </c>
      <c r="D29" s="39">
        <v>917</v>
      </c>
      <c r="E29" s="39">
        <v>569</v>
      </c>
      <c r="F29" s="39">
        <v>1439</v>
      </c>
      <c r="G29" s="39">
        <v>1985</v>
      </c>
      <c r="H29" s="39">
        <v>2088</v>
      </c>
      <c r="I29" s="50">
        <v>3866</v>
      </c>
      <c r="J29" s="39">
        <v>2698</v>
      </c>
      <c r="K29" s="50">
        <v>2587</v>
      </c>
      <c r="L29" s="50">
        <v>2429</v>
      </c>
      <c r="M29" s="50">
        <v>846</v>
      </c>
      <c r="N29" s="51">
        <v>355</v>
      </c>
      <c r="P29" s="27"/>
      <c r="Q29" s="27"/>
    </row>
    <row r="30" spans="2:17" ht="12.75">
      <c r="B30" s="38" t="s">
        <v>34</v>
      </c>
      <c r="C30" s="39">
        <v>0</v>
      </c>
      <c r="D30" s="39">
        <v>11</v>
      </c>
      <c r="E30" s="39">
        <v>103</v>
      </c>
      <c r="F30" s="39">
        <v>60</v>
      </c>
      <c r="G30" s="39">
        <v>182</v>
      </c>
      <c r="H30" s="39">
        <v>82</v>
      </c>
      <c r="I30" s="50">
        <v>104</v>
      </c>
      <c r="J30" s="39">
        <v>63</v>
      </c>
      <c r="K30" s="50">
        <v>81</v>
      </c>
      <c r="L30" s="50">
        <v>55</v>
      </c>
      <c r="M30" s="50">
        <v>71</v>
      </c>
      <c r="N30" s="51">
        <v>37</v>
      </c>
      <c r="P30" s="27"/>
      <c r="Q30" s="27"/>
    </row>
    <row r="31" spans="2:17" ht="12.75">
      <c r="B31" s="38" t="s">
        <v>50</v>
      </c>
      <c r="C31" s="39">
        <v>1553</v>
      </c>
      <c r="D31" s="39">
        <v>1154</v>
      </c>
      <c r="E31" s="39">
        <v>1077</v>
      </c>
      <c r="F31" s="39">
        <v>2110</v>
      </c>
      <c r="G31" s="39">
        <v>1748</v>
      </c>
      <c r="H31" s="39">
        <v>2002</v>
      </c>
      <c r="I31" s="50">
        <v>2178</v>
      </c>
      <c r="J31" s="39">
        <v>2441</v>
      </c>
      <c r="K31" s="50">
        <v>2200</v>
      </c>
      <c r="L31" s="50">
        <v>1370</v>
      </c>
      <c r="M31" s="50">
        <v>997</v>
      </c>
      <c r="N31" s="51">
        <v>1511</v>
      </c>
      <c r="P31" s="27"/>
      <c r="Q31" s="27"/>
    </row>
    <row r="32" spans="2:17" ht="12.75">
      <c r="B32" s="38" t="s">
        <v>88</v>
      </c>
      <c r="C32" s="39">
        <v>85</v>
      </c>
      <c r="D32" s="39">
        <v>119</v>
      </c>
      <c r="E32" s="39">
        <v>42</v>
      </c>
      <c r="F32" s="39">
        <v>202</v>
      </c>
      <c r="G32" s="39">
        <v>385</v>
      </c>
      <c r="H32" s="39">
        <v>24</v>
      </c>
      <c r="I32" s="50">
        <v>105</v>
      </c>
      <c r="J32" s="39">
        <v>89</v>
      </c>
      <c r="K32" s="50">
        <v>184</v>
      </c>
      <c r="L32" s="50">
        <v>140</v>
      </c>
      <c r="M32" s="50">
        <v>121</v>
      </c>
      <c r="N32" s="51">
        <v>39</v>
      </c>
      <c r="P32" s="27"/>
      <c r="Q32" s="27"/>
    </row>
    <row r="33" spans="2:17" ht="12.75">
      <c r="B33" s="38" t="s">
        <v>89</v>
      </c>
      <c r="C33" s="39">
        <v>156</v>
      </c>
      <c r="D33" s="39">
        <v>141</v>
      </c>
      <c r="E33" s="39">
        <v>169</v>
      </c>
      <c r="F33" s="39">
        <v>179</v>
      </c>
      <c r="G33" s="39">
        <v>504</v>
      </c>
      <c r="H33" s="39">
        <v>975</v>
      </c>
      <c r="I33" s="50">
        <v>1213</v>
      </c>
      <c r="J33" s="39">
        <v>881</v>
      </c>
      <c r="K33" s="50">
        <v>323</v>
      </c>
      <c r="L33" s="50">
        <v>403</v>
      </c>
      <c r="M33" s="50">
        <v>63</v>
      </c>
      <c r="N33" s="51">
        <v>36</v>
      </c>
      <c r="P33" s="27"/>
      <c r="Q33" s="27"/>
    </row>
    <row r="34" spans="2:17" ht="12.75">
      <c r="B34" s="38" t="s">
        <v>36</v>
      </c>
      <c r="C34" s="39">
        <v>67</v>
      </c>
      <c r="D34" s="39">
        <v>574</v>
      </c>
      <c r="E34" s="39">
        <v>1759</v>
      </c>
      <c r="F34" s="39">
        <v>3387</v>
      </c>
      <c r="G34" s="39">
        <v>4366</v>
      </c>
      <c r="H34" s="39">
        <v>4173</v>
      </c>
      <c r="I34" s="50">
        <v>3313</v>
      </c>
      <c r="J34" s="39">
        <v>2418</v>
      </c>
      <c r="K34" s="50">
        <v>4903</v>
      </c>
      <c r="L34" s="50">
        <v>5147</v>
      </c>
      <c r="M34" s="50">
        <v>1830</v>
      </c>
      <c r="N34" s="51">
        <v>390</v>
      </c>
      <c r="P34" s="27"/>
      <c r="Q34" s="27"/>
    </row>
    <row r="35" spans="2:17" ht="12.75">
      <c r="B35" s="38" t="s">
        <v>35</v>
      </c>
      <c r="C35" s="39">
        <v>1329</v>
      </c>
      <c r="D35" s="39">
        <v>648</v>
      </c>
      <c r="E35" s="39">
        <v>3073</v>
      </c>
      <c r="F35" s="39">
        <v>9781</v>
      </c>
      <c r="G35" s="39">
        <v>17124</v>
      </c>
      <c r="H35" s="39">
        <v>18737</v>
      </c>
      <c r="I35" s="50">
        <v>16810</v>
      </c>
      <c r="J35" s="39">
        <v>17892</v>
      </c>
      <c r="K35" s="50">
        <v>20400</v>
      </c>
      <c r="L35" s="50">
        <v>14795</v>
      </c>
      <c r="M35" s="50">
        <v>3181</v>
      </c>
      <c r="N35" s="51">
        <v>1173</v>
      </c>
      <c r="P35" s="27"/>
      <c r="Q35" s="27"/>
    </row>
    <row r="36" spans="2:17" ht="12.75">
      <c r="B36" s="38" t="s">
        <v>28</v>
      </c>
      <c r="C36" s="39">
        <v>21641</v>
      </c>
      <c r="D36" s="39">
        <v>32877</v>
      </c>
      <c r="E36" s="39">
        <v>56217</v>
      </c>
      <c r="F36" s="39">
        <v>93862</v>
      </c>
      <c r="G36" s="39">
        <v>140669</v>
      </c>
      <c r="H36" s="39">
        <v>160373</v>
      </c>
      <c r="I36" s="50">
        <v>187401</v>
      </c>
      <c r="J36" s="39">
        <v>178257</v>
      </c>
      <c r="K36" s="50">
        <v>157863</v>
      </c>
      <c r="L36" s="50">
        <v>142868</v>
      </c>
      <c r="M36" s="50">
        <v>40969</v>
      </c>
      <c r="N36" s="51">
        <v>29653</v>
      </c>
      <c r="P36" s="27"/>
      <c r="Q36" s="27"/>
    </row>
    <row r="37" spans="2:17" ht="12.75">
      <c r="B37" s="45" t="s">
        <v>90</v>
      </c>
      <c r="C37" s="55">
        <v>992</v>
      </c>
      <c r="D37" s="55">
        <v>1150</v>
      </c>
      <c r="E37" s="55">
        <v>2502</v>
      </c>
      <c r="F37" s="55">
        <v>6730</v>
      </c>
      <c r="G37" s="55">
        <v>11912</v>
      </c>
      <c r="H37" s="55">
        <v>15554</v>
      </c>
      <c r="I37" s="47">
        <v>17931</v>
      </c>
      <c r="J37" s="55">
        <v>13020</v>
      </c>
      <c r="K37" s="47">
        <v>16915</v>
      </c>
      <c r="L37" s="47">
        <v>12176</v>
      </c>
      <c r="M37" s="47">
        <v>2436</v>
      </c>
      <c r="N37" s="48">
        <v>1032</v>
      </c>
      <c r="P37" s="27"/>
      <c r="Q37" s="27"/>
    </row>
    <row r="38" spans="2:17" ht="12.75">
      <c r="B38" s="38" t="s">
        <v>42</v>
      </c>
      <c r="C38" s="39">
        <v>0</v>
      </c>
      <c r="D38" s="39">
        <v>11</v>
      </c>
      <c r="E38" s="39">
        <v>0</v>
      </c>
      <c r="F38" s="39">
        <v>92</v>
      </c>
      <c r="G38" s="39">
        <v>0</v>
      </c>
      <c r="H38" s="39">
        <v>38</v>
      </c>
      <c r="I38" s="50">
        <v>0</v>
      </c>
      <c r="J38" s="39">
        <v>0</v>
      </c>
      <c r="K38" s="50">
        <v>74</v>
      </c>
      <c r="L38" s="50">
        <v>43</v>
      </c>
      <c r="M38" s="50">
        <v>19</v>
      </c>
      <c r="N38" s="51">
        <v>0</v>
      </c>
      <c r="P38" s="27"/>
      <c r="Q38" s="27"/>
    </row>
    <row r="39" spans="2:17" ht="12.75">
      <c r="B39" s="38" t="s">
        <v>46</v>
      </c>
      <c r="C39" s="39">
        <v>716</v>
      </c>
      <c r="D39" s="39">
        <v>400</v>
      </c>
      <c r="E39" s="39">
        <v>1138</v>
      </c>
      <c r="F39" s="39">
        <v>3743</v>
      </c>
      <c r="G39" s="39">
        <v>7985</v>
      </c>
      <c r="H39" s="39">
        <v>11479</v>
      </c>
      <c r="I39" s="50">
        <v>12158</v>
      </c>
      <c r="J39" s="39">
        <v>8209</v>
      </c>
      <c r="K39" s="50">
        <v>9856</v>
      </c>
      <c r="L39" s="50">
        <v>5824</v>
      </c>
      <c r="M39" s="50">
        <v>1390</v>
      </c>
      <c r="N39" s="51">
        <v>566</v>
      </c>
      <c r="P39" s="27"/>
      <c r="Q39" s="27"/>
    </row>
    <row r="40" spans="2:17" ht="12.75">
      <c r="B40" s="38" t="s">
        <v>91</v>
      </c>
      <c r="C40" s="39">
        <v>276</v>
      </c>
      <c r="D40" s="39">
        <v>738</v>
      </c>
      <c r="E40" s="39">
        <v>1363</v>
      </c>
      <c r="F40" s="39">
        <v>2893</v>
      </c>
      <c r="G40" s="39">
        <v>3927</v>
      </c>
      <c r="H40" s="39">
        <v>4035</v>
      </c>
      <c r="I40" s="50">
        <v>5772</v>
      </c>
      <c r="J40" s="39">
        <v>4811</v>
      </c>
      <c r="K40" s="50">
        <v>6983</v>
      </c>
      <c r="L40" s="50">
        <v>6308</v>
      </c>
      <c r="M40" s="50">
        <v>1025</v>
      </c>
      <c r="N40" s="51">
        <v>465</v>
      </c>
      <c r="P40" s="27"/>
      <c r="Q40" s="27"/>
    </row>
    <row r="41" spans="2:17" ht="12.75">
      <c r="B41" s="45" t="s">
        <v>92</v>
      </c>
      <c r="C41" s="55">
        <v>2660</v>
      </c>
      <c r="D41" s="55">
        <v>2480</v>
      </c>
      <c r="E41" s="55">
        <v>4551</v>
      </c>
      <c r="F41" s="55">
        <v>11265</v>
      </c>
      <c r="G41" s="55">
        <v>22313</v>
      </c>
      <c r="H41" s="55">
        <v>31751</v>
      </c>
      <c r="I41" s="47">
        <v>30885</v>
      </c>
      <c r="J41" s="55">
        <v>32223</v>
      </c>
      <c r="K41" s="47">
        <v>28159</v>
      </c>
      <c r="L41" s="47">
        <v>21946</v>
      </c>
      <c r="M41" s="47">
        <v>7021</v>
      </c>
      <c r="N41" s="48">
        <v>4532</v>
      </c>
      <c r="P41" s="27"/>
      <c r="Q41" s="27"/>
    </row>
    <row r="42" spans="2:17" ht="12.75">
      <c r="B42" s="38" t="s">
        <v>51</v>
      </c>
      <c r="C42" s="39">
        <v>1955</v>
      </c>
      <c r="D42" s="39">
        <v>1966</v>
      </c>
      <c r="E42" s="39">
        <v>3698</v>
      </c>
      <c r="F42" s="39">
        <v>9455</v>
      </c>
      <c r="G42" s="39">
        <v>20217</v>
      </c>
      <c r="H42" s="39">
        <v>29494</v>
      </c>
      <c r="I42" s="50">
        <v>28017</v>
      </c>
      <c r="J42" s="39">
        <v>30342</v>
      </c>
      <c r="K42" s="50">
        <v>25898</v>
      </c>
      <c r="L42" s="50">
        <v>20076</v>
      </c>
      <c r="M42" s="50">
        <v>6209</v>
      </c>
      <c r="N42" s="51">
        <v>3592</v>
      </c>
      <c r="P42" s="27"/>
      <c r="Q42" s="27"/>
    </row>
    <row r="43" spans="2:17" ht="12.75">
      <c r="B43" s="38" t="s">
        <v>93</v>
      </c>
      <c r="C43" s="39">
        <v>13</v>
      </c>
      <c r="D43" s="39">
        <v>0</v>
      </c>
      <c r="E43" s="39">
        <v>0</v>
      </c>
      <c r="F43" s="39">
        <v>0</v>
      </c>
      <c r="G43" s="39">
        <v>47</v>
      </c>
      <c r="H43" s="39">
        <v>20</v>
      </c>
      <c r="I43" s="50">
        <v>20</v>
      </c>
      <c r="J43" s="39">
        <v>0</v>
      </c>
      <c r="K43" s="50">
        <v>16</v>
      </c>
      <c r="L43" s="50">
        <v>0</v>
      </c>
      <c r="M43" s="50">
        <v>0</v>
      </c>
      <c r="N43" s="51">
        <v>15</v>
      </c>
      <c r="P43" s="27"/>
      <c r="Q43" s="27"/>
    </row>
    <row r="44" spans="2:17" ht="12.75">
      <c r="B44" s="38" t="s">
        <v>39</v>
      </c>
      <c r="C44" s="39">
        <v>0</v>
      </c>
      <c r="D44" s="39">
        <v>9</v>
      </c>
      <c r="E44" s="39">
        <v>9</v>
      </c>
      <c r="F44" s="39">
        <v>6</v>
      </c>
      <c r="G44" s="39">
        <v>9</v>
      </c>
      <c r="H44" s="41">
        <v>0</v>
      </c>
      <c r="I44" s="50">
        <v>0</v>
      </c>
      <c r="J44" s="39">
        <v>0</v>
      </c>
      <c r="K44" s="50">
        <v>33</v>
      </c>
      <c r="L44" s="50">
        <v>0</v>
      </c>
      <c r="M44" s="50">
        <v>15</v>
      </c>
      <c r="N44" s="51">
        <v>10</v>
      </c>
      <c r="P44" s="27"/>
      <c r="Q44" s="27"/>
    </row>
    <row r="45" spans="2:17" ht="12.75">
      <c r="B45" s="38" t="s">
        <v>44</v>
      </c>
      <c r="C45" s="39">
        <v>13</v>
      </c>
      <c r="D45" s="67">
        <v>30</v>
      </c>
      <c r="E45" s="67">
        <v>48</v>
      </c>
      <c r="F45" s="67">
        <v>34</v>
      </c>
      <c r="G45" s="67">
        <v>230</v>
      </c>
      <c r="H45" s="41">
        <v>399</v>
      </c>
      <c r="I45" s="85">
        <v>318</v>
      </c>
      <c r="J45" s="67">
        <v>187</v>
      </c>
      <c r="K45" s="85">
        <v>320</v>
      </c>
      <c r="L45" s="85">
        <v>350</v>
      </c>
      <c r="M45" s="85">
        <v>69</v>
      </c>
      <c r="N45" s="86">
        <v>122</v>
      </c>
      <c r="P45" s="27"/>
      <c r="Q45" s="27"/>
    </row>
    <row r="46" spans="2:17" ht="12.75">
      <c r="B46" s="38" t="s">
        <v>48</v>
      </c>
      <c r="C46" s="39">
        <v>347</v>
      </c>
      <c r="D46" s="39">
        <v>161</v>
      </c>
      <c r="E46" s="39">
        <v>375</v>
      </c>
      <c r="F46" s="39">
        <v>469</v>
      </c>
      <c r="G46" s="39">
        <v>885</v>
      </c>
      <c r="H46" s="41">
        <v>1195</v>
      </c>
      <c r="I46" s="50">
        <v>1365</v>
      </c>
      <c r="J46" s="39">
        <v>1240</v>
      </c>
      <c r="K46" s="50">
        <v>1069</v>
      </c>
      <c r="L46" s="50">
        <v>983</v>
      </c>
      <c r="M46" s="50">
        <v>437</v>
      </c>
      <c r="N46" s="51">
        <v>316</v>
      </c>
      <c r="P46" s="27"/>
      <c r="Q46" s="27"/>
    </row>
    <row r="47" spans="2:17" ht="12.75">
      <c r="B47" s="38" t="s">
        <v>117</v>
      </c>
      <c r="C47" s="39">
        <v>216</v>
      </c>
      <c r="D47" s="39">
        <v>217</v>
      </c>
      <c r="E47" s="39">
        <v>207</v>
      </c>
      <c r="F47" s="39">
        <v>448</v>
      </c>
      <c r="G47" s="39">
        <v>263</v>
      </c>
      <c r="H47" s="41">
        <v>215</v>
      </c>
      <c r="I47" s="50">
        <v>687</v>
      </c>
      <c r="J47" s="39">
        <v>113</v>
      </c>
      <c r="K47" s="50">
        <v>285</v>
      </c>
      <c r="L47" s="50">
        <v>311</v>
      </c>
      <c r="M47" s="50">
        <v>105</v>
      </c>
      <c r="N47" s="51">
        <v>247</v>
      </c>
      <c r="P47" s="27"/>
      <c r="Q47" s="27"/>
    </row>
    <row r="48" spans="2:17" ht="12.75">
      <c r="B48" s="38" t="s">
        <v>94</v>
      </c>
      <c r="C48" s="39">
        <v>114</v>
      </c>
      <c r="D48" s="39">
        <v>93</v>
      </c>
      <c r="E48" s="39">
        <v>210</v>
      </c>
      <c r="F48" s="39">
        <v>850</v>
      </c>
      <c r="G48" s="39">
        <v>658</v>
      </c>
      <c r="H48" s="41">
        <v>426</v>
      </c>
      <c r="I48" s="50">
        <v>475</v>
      </c>
      <c r="J48" s="39">
        <v>338</v>
      </c>
      <c r="K48" s="50">
        <v>534</v>
      </c>
      <c r="L48" s="50">
        <v>222</v>
      </c>
      <c r="M48" s="50">
        <v>183</v>
      </c>
      <c r="N48" s="51">
        <v>228</v>
      </c>
      <c r="P48" s="27"/>
      <c r="Q48" s="27"/>
    </row>
    <row r="49" spans="2:17" ht="12.75">
      <c r="B49" s="38"/>
      <c r="C49" s="39"/>
      <c r="D49" s="39"/>
      <c r="E49" s="39"/>
      <c r="F49" s="39"/>
      <c r="G49" s="39"/>
      <c r="H49" s="39"/>
      <c r="I49" s="50"/>
      <c r="J49" s="39"/>
      <c r="K49" s="50"/>
      <c r="L49" s="50"/>
      <c r="M49" s="50"/>
      <c r="N49" s="51"/>
      <c r="P49" s="27"/>
      <c r="Q49" s="27"/>
    </row>
    <row r="50" spans="2:17" ht="12.75">
      <c r="B50" s="45" t="s">
        <v>56</v>
      </c>
      <c r="C50" s="55">
        <v>482</v>
      </c>
      <c r="D50" s="55">
        <v>429</v>
      </c>
      <c r="E50" s="55">
        <v>674</v>
      </c>
      <c r="F50" s="55">
        <v>1111</v>
      </c>
      <c r="G50" s="55">
        <v>942</v>
      </c>
      <c r="H50" s="55">
        <v>1785</v>
      </c>
      <c r="I50" s="47">
        <v>1409</v>
      </c>
      <c r="J50" s="55">
        <v>1303</v>
      </c>
      <c r="K50" s="47">
        <v>1500</v>
      </c>
      <c r="L50" s="47">
        <v>857</v>
      </c>
      <c r="M50" s="47">
        <v>928</v>
      </c>
      <c r="N50" s="48">
        <v>911</v>
      </c>
      <c r="P50" s="27"/>
      <c r="Q50" s="27"/>
    </row>
    <row r="51" spans="2:17" ht="12.75">
      <c r="B51" s="38" t="s">
        <v>59</v>
      </c>
      <c r="C51" s="39">
        <v>184</v>
      </c>
      <c r="D51" s="67">
        <v>179</v>
      </c>
      <c r="E51" s="67">
        <v>295</v>
      </c>
      <c r="F51" s="67">
        <v>518</v>
      </c>
      <c r="G51" s="67">
        <v>482</v>
      </c>
      <c r="H51" s="39">
        <v>1027</v>
      </c>
      <c r="I51" s="85">
        <v>557</v>
      </c>
      <c r="J51" s="67">
        <v>922</v>
      </c>
      <c r="K51" s="85">
        <v>936</v>
      </c>
      <c r="L51" s="85">
        <v>489</v>
      </c>
      <c r="M51" s="85">
        <v>331</v>
      </c>
      <c r="N51" s="86">
        <v>325</v>
      </c>
      <c r="P51" s="27"/>
      <c r="Q51" s="27"/>
    </row>
    <row r="52" spans="2:17" ht="12.75">
      <c r="B52" s="68" t="s">
        <v>95</v>
      </c>
      <c r="C52" s="39">
        <v>49</v>
      </c>
      <c r="D52" s="39">
        <v>29</v>
      </c>
      <c r="E52" s="39">
        <v>46</v>
      </c>
      <c r="F52" s="39">
        <v>12</v>
      </c>
      <c r="G52" s="39">
        <v>53</v>
      </c>
      <c r="H52" s="39">
        <v>101</v>
      </c>
      <c r="I52" s="50">
        <v>51</v>
      </c>
      <c r="J52" s="39">
        <v>84</v>
      </c>
      <c r="K52" s="50">
        <v>54</v>
      </c>
      <c r="L52" s="50">
        <v>21</v>
      </c>
      <c r="M52" s="50">
        <v>33</v>
      </c>
      <c r="N52" s="51">
        <v>104</v>
      </c>
      <c r="P52" s="27"/>
      <c r="Q52" s="27"/>
    </row>
    <row r="53" spans="2:17" ht="12.75">
      <c r="B53" s="38" t="s">
        <v>57</v>
      </c>
      <c r="C53" s="39">
        <v>177</v>
      </c>
      <c r="D53" s="39">
        <v>146</v>
      </c>
      <c r="E53" s="39">
        <v>273</v>
      </c>
      <c r="F53" s="39">
        <v>507</v>
      </c>
      <c r="G53" s="39">
        <v>295</v>
      </c>
      <c r="H53" s="39">
        <v>476</v>
      </c>
      <c r="I53" s="50">
        <v>681</v>
      </c>
      <c r="J53" s="39">
        <v>196</v>
      </c>
      <c r="K53" s="50">
        <v>443</v>
      </c>
      <c r="L53" s="50">
        <v>308</v>
      </c>
      <c r="M53" s="50">
        <v>498</v>
      </c>
      <c r="N53" s="51">
        <v>347</v>
      </c>
      <c r="P53" s="27"/>
      <c r="Q53" s="27"/>
    </row>
    <row r="54" spans="2:17" ht="12.75">
      <c r="B54" s="38" t="s">
        <v>94</v>
      </c>
      <c r="C54" s="39">
        <v>70</v>
      </c>
      <c r="D54" s="39">
        <v>75</v>
      </c>
      <c r="E54" s="39">
        <v>59</v>
      </c>
      <c r="F54" s="39">
        <v>73</v>
      </c>
      <c r="G54" s="39">
        <v>111</v>
      </c>
      <c r="H54" s="39">
        <v>179</v>
      </c>
      <c r="I54" s="50">
        <v>119</v>
      </c>
      <c r="J54" s="39">
        <v>99</v>
      </c>
      <c r="K54" s="50">
        <v>65</v>
      </c>
      <c r="L54" s="50">
        <v>38</v>
      </c>
      <c r="M54" s="50">
        <v>65</v>
      </c>
      <c r="N54" s="51">
        <v>134</v>
      </c>
      <c r="P54" s="27"/>
      <c r="Q54" s="27"/>
    </row>
    <row r="55" spans="2:17" ht="12.75">
      <c r="B55" s="45"/>
      <c r="C55" s="46"/>
      <c r="D55" s="39"/>
      <c r="E55" s="39"/>
      <c r="F55" s="39"/>
      <c r="G55" s="39"/>
      <c r="H55" s="46"/>
      <c r="I55" s="50"/>
      <c r="J55" s="39"/>
      <c r="K55" s="50"/>
      <c r="L55" s="50"/>
      <c r="M55" s="50"/>
      <c r="N55" s="51"/>
      <c r="P55" s="28"/>
      <c r="Q55" s="27"/>
    </row>
    <row r="56" spans="2:17" ht="12.75">
      <c r="B56" s="45" t="s">
        <v>60</v>
      </c>
      <c r="C56" s="55">
        <v>1175</v>
      </c>
      <c r="D56" s="46">
        <v>1166</v>
      </c>
      <c r="E56" s="46">
        <v>1255</v>
      </c>
      <c r="F56" s="46">
        <v>2102</v>
      </c>
      <c r="G56" s="46">
        <v>3245</v>
      </c>
      <c r="H56" s="55">
        <v>3796</v>
      </c>
      <c r="I56" s="47">
        <v>4575</v>
      </c>
      <c r="J56" s="46">
        <v>3029</v>
      </c>
      <c r="K56" s="47">
        <v>2285</v>
      </c>
      <c r="L56" s="47">
        <v>2019</v>
      </c>
      <c r="M56" s="47">
        <v>1227</v>
      </c>
      <c r="N56" s="48">
        <v>1904</v>
      </c>
      <c r="P56" s="27"/>
      <c r="Q56" s="27"/>
    </row>
    <row r="57" spans="2:17" ht="12.75">
      <c r="B57" s="45" t="s">
        <v>96</v>
      </c>
      <c r="C57" s="55">
        <v>1131</v>
      </c>
      <c r="D57" s="46">
        <v>1100</v>
      </c>
      <c r="E57" s="55">
        <v>1240</v>
      </c>
      <c r="F57" s="55">
        <v>1956</v>
      </c>
      <c r="G57" s="55">
        <v>3110</v>
      </c>
      <c r="H57" s="55">
        <v>3654</v>
      </c>
      <c r="I57" s="47">
        <v>4489</v>
      </c>
      <c r="J57" s="55">
        <v>2992</v>
      </c>
      <c r="K57" s="47">
        <v>2109</v>
      </c>
      <c r="L57" s="47">
        <v>1953</v>
      </c>
      <c r="M57" s="47">
        <v>1127</v>
      </c>
      <c r="N57" s="48">
        <v>1879</v>
      </c>
      <c r="P57" s="27"/>
      <c r="Q57" s="27"/>
    </row>
    <row r="58" spans="2:17" ht="12.75">
      <c r="B58" s="38" t="s">
        <v>97</v>
      </c>
      <c r="C58" s="39">
        <v>878</v>
      </c>
      <c r="D58" s="39">
        <v>858</v>
      </c>
      <c r="E58" s="39">
        <v>866</v>
      </c>
      <c r="F58" s="39">
        <v>1553</v>
      </c>
      <c r="G58" s="39">
        <v>2395</v>
      </c>
      <c r="H58" s="39">
        <v>2936</v>
      </c>
      <c r="I58" s="50">
        <v>3690</v>
      </c>
      <c r="J58" s="39">
        <v>2334</v>
      </c>
      <c r="K58" s="50">
        <v>1542</v>
      </c>
      <c r="L58" s="50">
        <v>1454</v>
      </c>
      <c r="M58" s="50">
        <v>1001</v>
      </c>
      <c r="N58" s="51">
        <v>1604</v>
      </c>
      <c r="P58" s="27"/>
      <c r="Q58" s="27"/>
    </row>
    <row r="59" spans="2:17" ht="12.75">
      <c r="B59" s="38" t="s">
        <v>98</v>
      </c>
      <c r="C59" s="39">
        <v>229</v>
      </c>
      <c r="D59" s="39">
        <v>223</v>
      </c>
      <c r="E59" s="39">
        <v>373</v>
      </c>
      <c r="F59" s="39">
        <v>376</v>
      </c>
      <c r="G59" s="39">
        <v>714</v>
      </c>
      <c r="H59" s="39">
        <v>684</v>
      </c>
      <c r="I59" s="50">
        <v>798</v>
      </c>
      <c r="J59" s="39">
        <v>658</v>
      </c>
      <c r="K59" s="50">
        <v>566</v>
      </c>
      <c r="L59" s="50">
        <v>485</v>
      </c>
      <c r="M59" s="50">
        <v>125</v>
      </c>
      <c r="N59" s="51">
        <v>275</v>
      </c>
      <c r="P59" s="27"/>
      <c r="Q59" s="27"/>
    </row>
    <row r="60" spans="2:17" ht="12.75">
      <c r="B60" s="38" t="s">
        <v>99</v>
      </c>
      <c r="C60" s="39">
        <v>23</v>
      </c>
      <c r="D60" s="39">
        <v>19</v>
      </c>
      <c r="E60" s="39">
        <v>0</v>
      </c>
      <c r="F60" s="39">
        <v>26</v>
      </c>
      <c r="G60" s="39">
        <v>0</v>
      </c>
      <c r="H60" s="39">
        <v>33</v>
      </c>
      <c r="I60" s="50">
        <v>0</v>
      </c>
      <c r="J60" s="39">
        <v>0</v>
      </c>
      <c r="K60" s="50">
        <v>0</v>
      </c>
      <c r="L60" s="50">
        <v>12</v>
      </c>
      <c r="M60" s="50">
        <v>0</v>
      </c>
      <c r="N60" s="51">
        <v>0</v>
      </c>
      <c r="P60" s="27"/>
      <c r="Q60" s="27"/>
    </row>
    <row r="61" spans="2:17" ht="12.75">
      <c r="B61" s="45"/>
      <c r="C61" s="46"/>
      <c r="D61" s="39"/>
      <c r="E61" s="39"/>
      <c r="F61" s="39"/>
      <c r="G61" s="39"/>
      <c r="H61" s="46"/>
      <c r="I61" s="50"/>
      <c r="J61" s="39"/>
      <c r="K61" s="50"/>
      <c r="L61" s="50"/>
      <c r="M61" s="50"/>
      <c r="N61" s="51"/>
      <c r="P61" s="28"/>
      <c r="Q61" s="27"/>
    </row>
    <row r="62" spans="2:17" ht="12.75">
      <c r="B62" s="45" t="s">
        <v>100</v>
      </c>
      <c r="C62" s="39"/>
      <c r="D62" s="39"/>
      <c r="E62" s="39"/>
      <c r="F62" s="39"/>
      <c r="G62" s="39"/>
      <c r="H62" s="39"/>
      <c r="I62" s="50"/>
      <c r="J62" s="39"/>
      <c r="K62" s="50"/>
      <c r="L62" s="50"/>
      <c r="M62" s="50"/>
      <c r="N62" s="51"/>
      <c r="P62" s="27"/>
      <c r="Q62" s="27"/>
    </row>
    <row r="63" spans="2:17" ht="12.75">
      <c r="B63" s="45" t="s">
        <v>101</v>
      </c>
      <c r="C63" s="55">
        <v>43</v>
      </c>
      <c r="D63" s="55">
        <v>65</v>
      </c>
      <c r="E63" s="55">
        <v>14</v>
      </c>
      <c r="F63" s="55">
        <v>146</v>
      </c>
      <c r="G63" s="55">
        <v>134</v>
      </c>
      <c r="H63" s="55">
        <v>142</v>
      </c>
      <c r="I63" s="47">
        <v>86</v>
      </c>
      <c r="J63" s="55">
        <v>37</v>
      </c>
      <c r="K63" s="47">
        <v>176</v>
      </c>
      <c r="L63" s="47">
        <v>65</v>
      </c>
      <c r="M63" s="47">
        <v>100</v>
      </c>
      <c r="N63" s="48">
        <v>24</v>
      </c>
      <c r="P63" s="27"/>
      <c r="Q63" s="27"/>
    </row>
    <row r="64" spans="2:17" ht="12.75">
      <c r="B64" s="38"/>
      <c r="C64" s="39"/>
      <c r="D64" s="39"/>
      <c r="E64" s="39"/>
      <c r="F64" s="39"/>
      <c r="G64" s="39"/>
      <c r="H64" s="39"/>
      <c r="I64" s="50"/>
      <c r="J64" s="39"/>
      <c r="K64" s="50"/>
      <c r="L64" s="50"/>
      <c r="M64" s="50"/>
      <c r="N64" s="51"/>
      <c r="P64" s="27"/>
      <c r="Q64" s="27"/>
    </row>
    <row r="65" spans="2:17" ht="12.75">
      <c r="B65" s="45" t="s">
        <v>63</v>
      </c>
      <c r="C65" s="46">
        <v>3265</v>
      </c>
      <c r="D65" s="55">
        <v>3918</v>
      </c>
      <c r="E65" s="55">
        <v>4720</v>
      </c>
      <c r="F65" s="55">
        <v>6643</v>
      </c>
      <c r="G65" s="55">
        <v>6269</v>
      </c>
      <c r="H65" s="55">
        <v>8060</v>
      </c>
      <c r="I65" s="47">
        <v>12937</v>
      </c>
      <c r="J65" s="55">
        <v>12208</v>
      </c>
      <c r="K65" s="47">
        <v>9453</v>
      </c>
      <c r="L65" s="47">
        <v>6453</v>
      </c>
      <c r="M65" s="47">
        <v>4234</v>
      </c>
      <c r="N65" s="48">
        <v>5482</v>
      </c>
      <c r="P65" s="28"/>
      <c r="Q65" s="27"/>
    </row>
    <row r="66" spans="2:17" ht="12.75">
      <c r="B66" s="45" t="s">
        <v>64</v>
      </c>
      <c r="C66" s="46">
        <v>912</v>
      </c>
      <c r="D66" s="55">
        <v>1297</v>
      </c>
      <c r="E66" s="55">
        <v>1760</v>
      </c>
      <c r="F66" s="55">
        <v>1701</v>
      </c>
      <c r="G66" s="55">
        <v>2176</v>
      </c>
      <c r="H66" s="55">
        <v>2289</v>
      </c>
      <c r="I66" s="47">
        <v>3481</v>
      </c>
      <c r="J66" s="55">
        <v>2916</v>
      </c>
      <c r="K66" s="47">
        <v>2697</v>
      </c>
      <c r="L66" s="47">
        <v>1811</v>
      </c>
      <c r="M66" s="47">
        <v>1194</v>
      </c>
      <c r="N66" s="48">
        <v>2128</v>
      </c>
      <c r="P66" s="28"/>
      <c r="Q66" s="27"/>
    </row>
    <row r="67" spans="2:17" ht="12.75">
      <c r="B67" s="38" t="s">
        <v>102</v>
      </c>
      <c r="C67" s="39">
        <v>244</v>
      </c>
      <c r="D67" s="39">
        <v>258</v>
      </c>
      <c r="E67" s="39">
        <v>386</v>
      </c>
      <c r="F67" s="39">
        <v>328</v>
      </c>
      <c r="G67" s="39">
        <v>387</v>
      </c>
      <c r="H67" s="39">
        <v>456</v>
      </c>
      <c r="I67" s="50">
        <v>732</v>
      </c>
      <c r="J67" s="39">
        <v>602</v>
      </c>
      <c r="K67" s="50">
        <v>105</v>
      </c>
      <c r="L67" s="50">
        <v>121</v>
      </c>
      <c r="M67" s="50">
        <v>137</v>
      </c>
      <c r="N67" s="51">
        <v>288</v>
      </c>
      <c r="P67" s="27"/>
      <c r="Q67" s="27"/>
    </row>
    <row r="68" spans="2:17" ht="12.75">
      <c r="B68" s="38" t="s">
        <v>103</v>
      </c>
      <c r="C68" s="39">
        <v>70</v>
      </c>
      <c r="D68" s="39">
        <v>167</v>
      </c>
      <c r="E68" s="39">
        <v>160</v>
      </c>
      <c r="F68" s="39">
        <v>117</v>
      </c>
      <c r="G68" s="39">
        <v>212</v>
      </c>
      <c r="H68" s="39">
        <v>154</v>
      </c>
      <c r="I68" s="50">
        <v>628</v>
      </c>
      <c r="J68" s="39">
        <v>205</v>
      </c>
      <c r="K68" s="50">
        <v>394</v>
      </c>
      <c r="L68" s="50">
        <v>244</v>
      </c>
      <c r="M68" s="50">
        <v>143</v>
      </c>
      <c r="N68" s="51">
        <v>290</v>
      </c>
      <c r="P68" s="27"/>
      <c r="Q68" s="27"/>
    </row>
    <row r="69" spans="2:17" ht="12.75">
      <c r="B69" s="38" t="s">
        <v>104</v>
      </c>
      <c r="C69" s="39">
        <v>371</v>
      </c>
      <c r="D69" s="39">
        <v>401</v>
      </c>
      <c r="E69" s="39">
        <v>937</v>
      </c>
      <c r="F69" s="39">
        <v>757</v>
      </c>
      <c r="G69" s="39">
        <v>1145</v>
      </c>
      <c r="H69" s="39">
        <v>1234</v>
      </c>
      <c r="I69" s="50">
        <v>1573</v>
      </c>
      <c r="J69" s="39">
        <v>1434</v>
      </c>
      <c r="K69" s="50">
        <v>1974</v>
      </c>
      <c r="L69" s="50">
        <v>1167</v>
      </c>
      <c r="M69" s="50">
        <v>647</v>
      </c>
      <c r="N69" s="51">
        <v>1208</v>
      </c>
      <c r="P69" s="27"/>
      <c r="Q69" s="27"/>
    </row>
    <row r="70" spans="2:17" ht="12.75">
      <c r="B70" s="38" t="s">
        <v>105</v>
      </c>
      <c r="C70" s="39">
        <v>143</v>
      </c>
      <c r="D70" s="39">
        <v>243</v>
      </c>
      <c r="E70" s="39">
        <v>164</v>
      </c>
      <c r="F70" s="39">
        <v>287</v>
      </c>
      <c r="G70" s="39">
        <v>277</v>
      </c>
      <c r="H70" s="39">
        <v>334</v>
      </c>
      <c r="I70" s="50">
        <v>398</v>
      </c>
      <c r="J70" s="39">
        <v>565</v>
      </c>
      <c r="K70" s="50">
        <v>133</v>
      </c>
      <c r="L70" s="50">
        <v>159</v>
      </c>
      <c r="M70" s="50">
        <v>89</v>
      </c>
      <c r="N70" s="51">
        <v>180</v>
      </c>
      <c r="P70" s="27"/>
      <c r="Q70" s="27"/>
    </row>
    <row r="71" spans="2:17" ht="12.75">
      <c r="B71" s="38" t="s">
        <v>106</v>
      </c>
      <c r="C71" s="39">
        <v>82</v>
      </c>
      <c r="D71" s="39">
        <v>226</v>
      </c>
      <c r="E71" s="39">
        <v>111</v>
      </c>
      <c r="F71" s="39">
        <v>211</v>
      </c>
      <c r="G71" s="39">
        <v>153</v>
      </c>
      <c r="H71" s="39">
        <v>109</v>
      </c>
      <c r="I71" s="50">
        <v>148</v>
      </c>
      <c r="J71" s="39">
        <v>108</v>
      </c>
      <c r="K71" s="50">
        <v>89</v>
      </c>
      <c r="L71" s="50">
        <v>119</v>
      </c>
      <c r="M71" s="50">
        <v>175</v>
      </c>
      <c r="N71" s="51">
        <v>160</v>
      </c>
      <c r="P71" s="27"/>
      <c r="Q71" s="27"/>
    </row>
    <row r="72" spans="2:17" ht="12.75">
      <c r="B72" s="38" t="s">
        <v>71</v>
      </c>
      <c r="C72" s="39">
        <v>102</v>
      </c>
      <c r="D72" s="39">
        <v>205</v>
      </c>
      <c r="E72" s="39">
        <v>124</v>
      </c>
      <c r="F72" s="39">
        <v>285</v>
      </c>
      <c r="G72" s="39">
        <v>408</v>
      </c>
      <c r="H72" s="39">
        <v>437</v>
      </c>
      <c r="I72" s="50">
        <v>414</v>
      </c>
      <c r="J72" s="39">
        <v>279</v>
      </c>
      <c r="K72" s="50">
        <v>248</v>
      </c>
      <c r="L72" s="50">
        <v>222</v>
      </c>
      <c r="M72" s="50">
        <v>141</v>
      </c>
      <c r="N72" s="51">
        <v>200</v>
      </c>
      <c r="P72" s="27"/>
      <c r="Q72" s="27"/>
    </row>
    <row r="73" spans="2:17" ht="12.75">
      <c r="B73" s="38" t="s">
        <v>72</v>
      </c>
      <c r="C73" s="39">
        <v>47</v>
      </c>
      <c r="D73" s="39">
        <v>88</v>
      </c>
      <c r="E73" s="39">
        <v>516</v>
      </c>
      <c r="F73" s="39">
        <v>61</v>
      </c>
      <c r="G73" s="39">
        <v>75</v>
      </c>
      <c r="H73" s="39">
        <v>49</v>
      </c>
      <c r="I73" s="50">
        <v>126</v>
      </c>
      <c r="J73" s="39">
        <v>410</v>
      </c>
      <c r="K73" s="50">
        <v>221</v>
      </c>
      <c r="L73" s="50">
        <v>80</v>
      </c>
      <c r="M73" s="50">
        <v>16</v>
      </c>
      <c r="N73" s="51">
        <v>105</v>
      </c>
      <c r="P73" s="27"/>
      <c r="Q73" s="27"/>
    </row>
    <row r="74" spans="2:17" ht="12.75">
      <c r="B74" s="38" t="s">
        <v>73</v>
      </c>
      <c r="C74" s="39">
        <v>0</v>
      </c>
      <c r="D74" s="39">
        <v>0</v>
      </c>
      <c r="E74" s="39">
        <v>13</v>
      </c>
      <c r="F74" s="39">
        <v>17</v>
      </c>
      <c r="G74" s="39">
        <v>0</v>
      </c>
      <c r="H74" s="39">
        <v>14</v>
      </c>
      <c r="I74" s="50">
        <v>0</v>
      </c>
      <c r="J74" s="39">
        <v>0</v>
      </c>
      <c r="K74" s="50">
        <v>13</v>
      </c>
      <c r="L74" s="50">
        <v>0</v>
      </c>
      <c r="M74" s="50">
        <v>0</v>
      </c>
      <c r="N74" s="51">
        <v>0</v>
      </c>
      <c r="P74" s="27"/>
      <c r="Q74" s="27"/>
    </row>
    <row r="75" spans="2:17" ht="12.75">
      <c r="B75" s="38" t="s">
        <v>74</v>
      </c>
      <c r="C75" s="39">
        <v>1132</v>
      </c>
      <c r="D75" s="39">
        <v>1421</v>
      </c>
      <c r="E75" s="39">
        <v>1101</v>
      </c>
      <c r="F75" s="39">
        <v>3120</v>
      </c>
      <c r="G75" s="39">
        <v>1886</v>
      </c>
      <c r="H75" s="39">
        <v>2754</v>
      </c>
      <c r="I75" s="50">
        <v>5826</v>
      </c>
      <c r="J75" s="39">
        <v>6039</v>
      </c>
      <c r="K75" s="50">
        <v>3567</v>
      </c>
      <c r="L75" s="50">
        <v>2366</v>
      </c>
      <c r="M75" s="50">
        <v>1193</v>
      </c>
      <c r="N75" s="51">
        <v>1623</v>
      </c>
      <c r="P75" s="27"/>
      <c r="Q75" s="27"/>
    </row>
    <row r="76" spans="2:17" ht="12.75">
      <c r="B76" s="38" t="s">
        <v>75</v>
      </c>
      <c r="C76" s="39">
        <v>655</v>
      </c>
      <c r="D76" s="39">
        <v>636</v>
      </c>
      <c r="E76" s="39">
        <v>743</v>
      </c>
      <c r="F76" s="39">
        <v>929</v>
      </c>
      <c r="G76" s="39">
        <v>861</v>
      </c>
      <c r="H76" s="39">
        <v>1433</v>
      </c>
      <c r="I76" s="50">
        <v>2256</v>
      </c>
      <c r="J76" s="39">
        <v>1873</v>
      </c>
      <c r="K76" s="50">
        <v>1895</v>
      </c>
      <c r="L76" s="50">
        <v>1171</v>
      </c>
      <c r="M76" s="50">
        <v>807</v>
      </c>
      <c r="N76" s="51">
        <v>929</v>
      </c>
      <c r="P76" s="27"/>
      <c r="Q76" s="27"/>
    </row>
    <row r="77" spans="2:17" ht="12.75">
      <c r="B77" s="38" t="s">
        <v>76</v>
      </c>
      <c r="C77" s="39">
        <v>18</v>
      </c>
      <c r="D77" s="39">
        <v>79</v>
      </c>
      <c r="E77" s="39">
        <v>122</v>
      </c>
      <c r="F77" s="39">
        <v>73</v>
      </c>
      <c r="G77" s="39">
        <v>154</v>
      </c>
      <c r="H77" s="39">
        <v>232</v>
      </c>
      <c r="I77" s="50">
        <v>132</v>
      </c>
      <c r="J77" s="39">
        <v>127</v>
      </c>
      <c r="K77" s="50">
        <v>181</v>
      </c>
      <c r="L77" s="50">
        <v>119</v>
      </c>
      <c r="M77" s="50">
        <v>111</v>
      </c>
      <c r="N77" s="51">
        <v>38</v>
      </c>
      <c r="P77" s="27"/>
      <c r="Q77" s="27"/>
    </row>
    <row r="78" spans="2:17" ht="12.75">
      <c r="B78" s="38" t="s">
        <v>107</v>
      </c>
      <c r="C78" s="39">
        <v>19</v>
      </c>
      <c r="D78" s="39">
        <v>49</v>
      </c>
      <c r="E78" s="39">
        <v>57</v>
      </c>
      <c r="F78" s="39">
        <v>0</v>
      </c>
      <c r="G78" s="39">
        <v>79</v>
      </c>
      <c r="H78" s="39">
        <v>108</v>
      </c>
      <c r="I78" s="50">
        <v>40</v>
      </c>
      <c r="J78" s="39">
        <v>51</v>
      </c>
      <c r="K78" s="50">
        <v>120</v>
      </c>
      <c r="L78" s="50">
        <v>85</v>
      </c>
      <c r="M78" s="50">
        <v>31</v>
      </c>
      <c r="N78" s="51">
        <v>75</v>
      </c>
      <c r="P78" s="27"/>
      <c r="Q78" s="27"/>
    </row>
    <row r="79" spans="2:17" ht="12.75">
      <c r="B79" s="38" t="s">
        <v>70</v>
      </c>
      <c r="C79" s="39">
        <v>0</v>
      </c>
      <c r="D79" s="39">
        <v>14</v>
      </c>
      <c r="E79" s="39">
        <v>47</v>
      </c>
      <c r="F79" s="39">
        <v>0</v>
      </c>
      <c r="G79" s="39">
        <v>67</v>
      </c>
      <c r="H79" s="39">
        <v>40</v>
      </c>
      <c r="I79" s="50">
        <v>0</v>
      </c>
      <c r="J79" s="39">
        <v>42</v>
      </c>
      <c r="K79" s="50">
        <v>55</v>
      </c>
      <c r="L79" s="50">
        <v>28</v>
      </c>
      <c r="M79" s="50">
        <v>36</v>
      </c>
      <c r="N79" s="51">
        <v>21</v>
      </c>
      <c r="P79" s="27"/>
      <c r="Q79" s="27"/>
    </row>
    <row r="80" spans="2:17" ht="12.75">
      <c r="B80" s="38" t="s">
        <v>108</v>
      </c>
      <c r="C80" s="39">
        <v>0</v>
      </c>
      <c r="D80" s="39">
        <v>0</v>
      </c>
      <c r="E80" s="39">
        <v>0</v>
      </c>
      <c r="F80" s="39">
        <v>0</v>
      </c>
      <c r="G80" s="39">
        <v>0</v>
      </c>
      <c r="H80" s="39">
        <v>0</v>
      </c>
      <c r="I80" s="50">
        <v>0</v>
      </c>
      <c r="J80" s="39">
        <v>0</v>
      </c>
      <c r="K80" s="50">
        <v>0</v>
      </c>
      <c r="L80" s="50">
        <v>0</v>
      </c>
      <c r="M80" s="50">
        <v>0</v>
      </c>
      <c r="N80" s="51">
        <v>0</v>
      </c>
      <c r="P80" s="27"/>
      <c r="Q80" s="27"/>
    </row>
    <row r="81" spans="2:17" ht="12.75">
      <c r="B81" s="69" t="s">
        <v>109</v>
      </c>
      <c r="C81" s="39">
        <v>376</v>
      </c>
      <c r="D81" s="39">
        <v>125</v>
      </c>
      <c r="E81" s="39">
        <v>233</v>
      </c>
      <c r="F81" s="39">
        <v>454</v>
      </c>
      <c r="G81" s="39">
        <v>559</v>
      </c>
      <c r="H81" s="39">
        <v>701</v>
      </c>
      <c r="I81" s="50">
        <v>657</v>
      </c>
      <c r="J81" s="39">
        <v>467</v>
      </c>
      <c r="K81" s="50">
        <v>452</v>
      </c>
      <c r="L81" s="50">
        <v>567</v>
      </c>
      <c r="M81" s="50">
        <v>702</v>
      </c>
      <c r="N81" s="51">
        <v>360</v>
      </c>
      <c r="P81" s="27"/>
      <c r="Q81" s="27"/>
    </row>
    <row r="82" spans="2:17" ht="12.75">
      <c r="B82" s="70"/>
      <c r="C82" s="39"/>
      <c r="D82" s="39"/>
      <c r="E82" s="39"/>
      <c r="F82" s="39"/>
      <c r="G82" s="39"/>
      <c r="H82" s="39"/>
      <c r="I82" s="50"/>
      <c r="J82" s="39"/>
      <c r="K82" s="50"/>
      <c r="L82" s="50"/>
      <c r="M82" s="50"/>
      <c r="N82" s="51"/>
      <c r="P82" s="27"/>
      <c r="Q82" s="27"/>
    </row>
    <row r="83" spans="2:17" ht="12.75">
      <c r="B83" s="45" t="s">
        <v>77</v>
      </c>
      <c r="C83" s="46">
        <v>357</v>
      </c>
      <c r="D83" s="55">
        <v>410</v>
      </c>
      <c r="E83" s="55">
        <v>521</v>
      </c>
      <c r="F83" s="55">
        <v>875</v>
      </c>
      <c r="G83" s="55">
        <v>1364</v>
      </c>
      <c r="H83" s="46">
        <v>1579</v>
      </c>
      <c r="I83" s="47">
        <v>1661</v>
      </c>
      <c r="J83" s="55">
        <v>1656</v>
      </c>
      <c r="K83" s="47">
        <v>1717</v>
      </c>
      <c r="L83" s="47">
        <v>911</v>
      </c>
      <c r="M83" s="47">
        <v>511</v>
      </c>
      <c r="N83" s="48">
        <v>633</v>
      </c>
      <c r="P83" s="28"/>
      <c r="Q83" s="27"/>
    </row>
    <row r="84" spans="2:17" ht="12.75">
      <c r="B84" s="38" t="s">
        <v>78</v>
      </c>
      <c r="C84" s="39">
        <v>357</v>
      </c>
      <c r="D84" s="39">
        <v>373</v>
      </c>
      <c r="E84" s="39">
        <v>521</v>
      </c>
      <c r="F84" s="39">
        <v>835</v>
      </c>
      <c r="G84" s="39">
        <v>1234</v>
      </c>
      <c r="H84" s="39">
        <v>1426</v>
      </c>
      <c r="I84" s="50">
        <v>1587</v>
      </c>
      <c r="J84" s="39">
        <v>1581</v>
      </c>
      <c r="K84" s="50">
        <v>1666</v>
      </c>
      <c r="L84" s="50">
        <v>810</v>
      </c>
      <c r="M84" s="50">
        <v>479</v>
      </c>
      <c r="N84" s="51">
        <v>633</v>
      </c>
      <c r="P84" s="27"/>
      <c r="Q84" s="27"/>
    </row>
    <row r="85" spans="2:17" ht="12.75">
      <c r="B85" s="38" t="s">
        <v>79</v>
      </c>
      <c r="C85" s="39">
        <v>0</v>
      </c>
      <c r="D85" s="39">
        <v>36</v>
      </c>
      <c r="E85" s="39">
        <v>0</v>
      </c>
      <c r="F85" s="39">
        <v>20</v>
      </c>
      <c r="G85" s="39">
        <v>130</v>
      </c>
      <c r="H85" s="39">
        <v>153</v>
      </c>
      <c r="I85" s="50">
        <v>73</v>
      </c>
      <c r="J85" s="39">
        <v>54</v>
      </c>
      <c r="K85" s="50">
        <v>51</v>
      </c>
      <c r="L85" s="50">
        <v>101</v>
      </c>
      <c r="M85" s="50">
        <v>32</v>
      </c>
      <c r="N85" s="51">
        <v>0</v>
      </c>
      <c r="P85" s="27"/>
      <c r="Q85" s="27"/>
    </row>
    <row r="86" spans="2:17" ht="12.75">
      <c r="B86" s="38" t="s">
        <v>94</v>
      </c>
      <c r="C86" s="39">
        <v>0</v>
      </c>
      <c r="D86" s="39">
        <v>0</v>
      </c>
      <c r="E86" s="39">
        <v>0</v>
      </c>
      <c r="F86" s="39">
        <v>20</v>
      </c>
      <c r="G86" s="39">
        <v>0</v>
      </c>
      <c r="H86" s="39">
        <v>0</v>
      </c>
      <c r="I86" s="50">
        <v>0</v>
      </c>
      <c r="J86" s="39">
        <v>19</v>
      </c>
      <c r="K86" s="50">
        <v>0</v>
      </c>
      <c r="L86" s="50">
        <v>0</v>
      </c>
      <c r="M86" s="50">
        <v>0</v>
      </c>
      <c r="N86" s="51">
        <v>0</v>
      </c>
      <c r="P86" s="27"/>
      <c r="Q86" s="27"/>
    </row>
    <row r="87" spans="2:17" ht="12.75">
      <c r="B87" s="38"/>
      <c r="C87" s="39"/>
      <c r="D87" s="39"/>
      <c r="E87" s="39"/>
      <c r="F87" s="39"/>
      <c r="G87" s="39"/>
      <c r="H87" s="39"/>
      <c r="I87" s="50"/>
      <c r="J87" s="39"/>
      <c r="K87" s="50"/>
      <c r="L87" s="50"/>
      <c r="M87" s="50"/>
      <c r="N87" s="51"/>
      <c r="P87" s="27"/>
      <c r="Q87" s="27"/>
    </row>
    <row r="88" spans="2:17" ht="13.5" thickBot="1">
      <c r="B88" s="57" t="s">
        <v>80</v>
      </c>
      <c r="C88" s="58">
        <v>10</v>
      </c>
      <c r="D88" s="71">
        <v>79</v>
      </c>
      <c r="E88" s="71">
        <v>14</v>
      </c>
      <c r="F88" s="71">
        <v>0</v>
      </c>
      <c r="G88" s="71">
        <v>30</v>
      </c>
      <c r="H88" s="58">
        <v>0</v>
      </c>
      <c r="I88" s="60">
        <v>0</v>
      </c>
      <c r="J88" s="71">
        <v>19</v>
      </c>
      <c r="K88" s="60">
        <v>16</v>
      </c>
      <c r="L88" s="60">
        <v>104</v>
      </c>
      <c r="M88" s="60">
        <v>0</v>
      </c>
      <c r="N88" s="61">
        <v>0</v>
      </c>
      <c r="P88" s="27"/>
      <c r="Q88" s="27"/>
    </row>
    <row r="89" spans="16:17" ht="30" customHeight="1">
      <c r="P89" s="27"/>
      <c r="Q89" s="27"/>
    </row>
    <row r="90" spans="2:17" ht="14.25">
      <c r="B90" s="62" t="s">
        <v>81</v>
      </c>
      <c r="P90" s="27"/>
      <c r="Q90" s="27"/>
    </row>
    <row r="91" spans="2:14" ht="15.75" customHeight="1"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</row>
    <row r="92" ht="18" customHeight="1">
      <c r="B92" s="64" t="s">
        <v>118</v>
      </c>
    </row>
    <row r="93" ht="6" customHeight="1">
      <c r="B93" s="65"/>
    </row>
    <row r="94" ht="18" customHeight="1">
      <c r="B94" s="66" t="s">
        <v>119</v>
      </c>
    </row>
    <row r="96" spans="2:14" ht="12.75">
      <c r="B96" t="s">
        <v>111</v>
      </c>
      <c r="C96">
        <v>49</v>
      </c>
      <c r="D96">
        <v>29</v>
      </c>
      <c r="E96">
        <v>17</v>
      </c>
      <c r="F96">
        <v>12</v>
      </c>
      <c r="G96">
        <v>23</v>
      </c>
      <c r="H96">
        <v>27</v>
      </c>
      <c r="I96">
        <v>33</v>
      </c>
      <c r="J96">
        <v>84</v>
      </c>
      <c r="K96">
        <v>34</v>
      </c>
      <c r="L96">
        <v>0</v>
      </c>
      <c r="M96">
        <v>33</v>
      </c>
      <c r="N96">
        <v>104</v>
      </c>
    </row>
  </sheetData>
  <sheetProtection/>
  <mergeCells count="2">
    <mergeCell ref="B1:N1"/>
    <mergeCell ref="C4:N4"/>
  </mergeCells>
  <printOptions horizontalCentered="1"/>
  <pageMargins left="0.56" right="0.54" top="0.54" bottom="0.54" header="0.5118110236220472" footer="0.5118110236220472"/>
  <pageSetup horizontalDpi="300" verticalDpi="300" orientation="portrait" paperSize="9" scale="5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Q96"/>
  <sheetViews>
    <sheetView zoomScale="75" zoomScaleNormal="75" zoomScalePageLayoutView="0" workbookViewId="0" topLeftCell="A1">
      <selection activeCell="B1" sqref="B1:N1"/>
    </sheetView>
  </sheetViews>
  <sheetFormatPr defaultColWidth="9.140625" defaultRowHeight="12.75"/>
  <cols>
    <col min="1" max="1" width="2.28125" style="29" customWidth="1"/>
    <col min="2" max="2" width="27.421875" style="29" customWidth="1"/>
    <col min="3" max="9" width="9.140625" style="29" customWidth="1"/>
    <col min="10" max="10" width="10.7109375" style="29" customWidth="1"/>
    <col min="11" max="11" width="11.00390625" style="29" customWidth="1"/>
    <col min="12" max="12" width="10.57421875" style="29" customWidth="1"/>
    <col min="13" max="13" width="10.421875" style="29" customWidth="1"/>
    <col min="14" max="14" width="10.28125" style="29" customWidth="1"/>
    <col min="15" max="15" width="2.28125" style="29" customWidth="1"/>
    <col min="16" max="16384" width="9.140625" style="29" customWidth="1"/>
  </cols>
  <sheetData>
    <row r="1" spans="2:14" ht="45" customHeight="1" thickBot="1">
      <c r="B1" s="194" t="s">
        <v>16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</row>
    <row r="2" spans="2:10" ht="25.5" customHeight="1" thickTop="1">
      <c r="B2" s="30"/>
      <c r="C2" s="31"/>
      <c r="D2" s="31"/>
      <c r="E2" s="31"/>
      <c r="F2" s="31"/>
      <c r="G2" s="31"/>
      <c r="H2" s="31"/>
      <c r="I2" s="31"/>
      <c r="J2" s="31"/>
    </row>
    <row r="3" spans="3:7" ht="13.5" thickBot="1">
      <c r="C3" s="32"/>
      <c r="D3" s="27"/>
      <c r="E3" s="27"/>
      <c r="F3" s="27"/>
      <c r="G3" s="27"/>
    </row>
    <row r="4" spans="2:14" ht="15.75">
      <c r="B4" s="33" t="s">
        <v>17</v>
      </c>
      <c r="C4" s="195">
        <v>2007</v>
      </c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7"/>
    </row>
    <row r="5" spans="2:14" ht="15" customHeight="1">
      <c r="B5" s="34" t="s">
        <v>18</v>
      </c>
      <c r="C5" s="35" t="s">
        <v>1</v>
      </c>
      <c r="D5" s="35" t="s">
        <v>2</v>
      </c>
      <c r="E5" s="36" t="s">
        <v>3</v>
      </c>
      <c r="F5" s="35" t="s">
        <v>4</v>
      </c>
      <c r="G5" s="35" t="s">
        <v>5</v>
      </c>
      <c r="H5" s="35" t="s">
        <v>6</v>
      </c>
      <c r="I5" s="35" t="s">
        <v>7</v>
      </c>
      <c r="J5" s="35" t="s">
        <v>8</v>
      </c>
      <c r="K5" s="35" t="s">
        <v>9</v>
      </c>
      <c r="L5" s="35" t="s">
        <v>10</v>
      </c>
      <c r="M5" s="35" t="s">
        <v>11</v>
      </c>
      <c r="N5" s="37" t="s">
        <v>12</v>
      </c>
    </row>
    <row r="6" spans="2:14" ht="12.75">
      <c r="B6" s="38"/>
      <c r="C6" s="39"/>
      <c r="D6" s="39"/>
      <c r="E6" s="40"/>
      <c r="F6" s="41"/>
      <c r="G6" s="41"/>
      <c r="H6" s="41"/>
      <c r="I6" s="42"/>
      <c r="J6" s="43"/>
      <c r="K6" s="42"/>
      <c r="L6" s="42"/>
      <c r="M6" s="42"/>
      <c r="N6" s="44"/>
    </row>
    <row r="7" spans="2:17" ht="12.75">
      <c r="B7" s="45" t="s">
        <v>19</v>
      </c>
      <c r="C7" s="46">
        <v>51848</v>
      </c>
      <c r="D7" s="46">
        <v>63098</v>
      </c>
      <c r="E7" s="46">
        <v>104316</v>
      </c>
      <c r="F7" s="46">
        <v>189310</v>
      </c>
      <c r="G7" s="46">
        <v>273058</v>
      </c>
      <c r="H7" s="46">
        <v>282465</v>
      </c>
      <c r="I7" s="47">
        <v>352423</v>
      </c>
      <c r="J7" s="46">
        <v>340534</v>
      </c>
      <c r="K7" s="47">
        <v>315437</v>
      </c>
      <c r="L7" s="47">
        <v>275103</v>
      </c>
      <c r="M7" s="47">
        <v>94741</v>
      </c>
      <c r="N7" s="48">
        <v>73742</v>
      </c>
      <c r="P7" s="28"/>
      <c r="Q7" s="27"/>
    </row>
    <row r="8" spans="2:17" ht="12.75">
      <c r="B8" s="49"/>
      <c r="C8" s="46"/>
      <c r="D8" s="46"/>
      <c r="E8" s="46"/>
      <c r="F8" s="39"/>
      <c r="G8" s="39"/>
      <c r="H8" s="41"/>
      <c r="I8" s="50"/>
      <c r="J8" s="46"/>
      <c r="K8" s="50"/>
      <c r="L8" s="50"/>
      <c r="M8" s="50"/>
      <c r="N8" s="51"/>
      <c r="P8" s="28"/>
      <c r="Q8" s="27"/>
    </row>
    <row r="9" spans="2:17" ht="12.75">
      <c r="B9" s="52" t="s">
        <v>20</v>
      </c>
      <c r="C9" s="46">
        <v>46778</v>
      </c>
      <c r="D9" s="46">
        <v>57506</v>
      </c>
      <c r="E9" s="46">
        <v>96126</v>
      </c>
      <c r="F9" s="46">
        <v>179056</v>
      </c>
      <c r="G9" s="46">
        <v>261918</v>
      </c>
      <c r="H9" s="46">
        <v>267103</v>
      </c>
      <c r="I9" s="47">
        <v>328708</v>
      </c>
      <c r="J9" s="46">
        <v>316172</v>
      </c>
      <c r="K9" s="47">
        <v>301275</v>
      </c>
      <c r="L9" s="47">
        <v>262905</v>
      </c>
      <c r="M9" s="47">
        <v>87462</v>
      </c>
      <c r="N9" s="48">
        <v>65172</v>
      </c>
      <c r="P9" s="53"/>
      <c r="Q9" s="27"/>
    </row>
    <row r="10" spans="2:17" ht="12.75">
      <c r="B10" s="45" t="s">
        <v>116</v>
      </c>
      <c r="C10" s="46">
        <v>42802</v>
      </c>
      <c r="D10" s="46">
        <v>52663</v>
      </c>
      <c r="E10" s="46">
        <v>89778</v>
      </c>
      <c r="F10" s="46">
        <v>161115</v>
      </c>
      <c r="G10" s="46">
        <v>234612</v>
      </c>
      <c r="H10" s="46">
        <v>227892</v>
      </c>
      <c r="I10" s="47">
        <v>285062</v>
      </c>
      <c r="J10" s="46">
        <v>277557</v>
      </c>
      <c r="K10" s="47">
        <v>262657</v>
      </c>
      <c r="L10" s="47">
        <v>233628</v>
      </c>
      <c r="M10" s="47">
        <v>80003</v>
      </c>
      <c r="N10" s="48">
        <v>59949</v>
      </c>
      <c r="P10" s="28"/>
      <c r="Q10" s="27"/>
    </row>
    <row r="11" spans="2:17" ht="12.75">
      <c r="B11" s="54" t="s">
        <v>23</v>
      </c>
      <c r="C11" s="39">
        <v>677</v>
      </c>
      <c r="D11" s="39">
        <v>727</v>
      </c>
      <c r="E11" s="39">
        <v>1283</v>
      </c>
      <c r="F11" s="39">
        <v>2602</v>
      </c>
      <c r="G11" s="39">
        <v>2536</v>
      </c>
      <c r="H11" s="39">
        <v>2059</v>
      </c>
      <c r="I11" s="50">
        <v>3610</v>
      </c>
      <c r="J11" s="39">
        <v>2951</v>
      </c>
      <c r="K11" s="50">
        <v>2309</v>
      </c>
      <c r="L11" s="50">
        <v>2366</v>
      </c>
      <c r="M11" s="50">
        <v>1051</v>
      </c>
      <c r="N11" s="51">
        <v>995</v>
      </c>
      <c r="P11" s="27"/>
      <c r="Q11" s="27"/>
    </row>
    <row r="12" spans="2:17" ht="12.75">
      <c r="B12" s="54" t="s">
        <v>38</v>
      </c>
      <c r="C12" s="39">
        <v>564</v>
      </c>
      <c r="D12" s="39">
        <v>669</v>
      </c>
      <c r="E12" s="39">
        <v>772</v>
      </c>
      <c r="F12" s="39">
        <v>658</v>
      </c>
      <c r="G12" s="39">
        <v>655</v>
      </c>
      <c r="H12" s="39">
        <v>921</v>
      </c>
      <c r="I12" s="50">
        <v>1135</v>
      </c>
      <c r="J12" s="39">
        <v>937</v>
      </c>
      <c r="K12" s="50">
        <v>1218</v>
      </c>
      <c r="L12" s="50">
        <v>933</v>
      </c>
      <c r="M12" s="50">
        <v>782</v>
      </c>
      <c r="N12" s="51">
        <v>839</v>
      </c>
      <c r="P12" s="27"/>
      <c r="Q12" s="27"/>
    </row>
    <row r="13" spans="2:17" ht="12.75">
      <c r="B13" s="38" t="s">
        <v>54</v>
      </c>
      <c r="C13" s="39">
        <v>109</v>
      </c>
      <c r="D13" s="39">
        <v>384</v>
      </c>
      <c r="E13" s="39">
        <v>289</v>
      </c>
      <c r="F13" s="39">
        <v>542</v>
      </c>
      <c r="G13" s="39">
        <v>1569</v>
      </c>
      <c r="H13" s="39">
        <v>3219</v>
      </c>
      <c r="I13" s="50">
        <v>3845</v>
      </c>
      <c r="J13" s="39">
        <v>3216</v>
      </c>
      <c r="K13" s="50">
        <v>4083</v>
      </c>
      <c r="L13" s="50">
        <v>2679</v>
      </c>
      <c r="M13" s="50">
        <v>868</v>
      </c>
      <c r="N13" s="51">
        <v>163</v>
      </c>
      <c r="P13" s="27"/>
      <c r="Q13" s="27"/>
    </row>
    <row r="14" spans="2:17" ht="12.75">
      <c r="B14" s="38" t="s">
        <v>26</v>
      </c>
      <c r="C14" s="39">
        <v>72</v>
      </c>
      <c r="D14" s="39">
        <v>636</v>
      </c>
      <c r="E14" s="39">
        <v>1066</v>
      </c>
      <c r="F14" s="39">
        <v>2327</v>
      </c>
      <c r="G14" s="39">
        <v>4847</v>
      </c>
      <c r="H14" s="39">
        <v>4989</v>
      </c>
      <c r="I14" s="50">
        <v>7543</v>
      </c>
      <c r="J14" s="39">
        <v>4593</v>
      </c>
      <c r="K14" s="50">
        <v>4151</v>
      </c>
      <c r="L14" s="50">
        <v>4125</v>
      </c>
      <c r="M14" s="50">
        <v>234</v>
      </c>
      <c r="N14" s="51">
        <v>170</v>
      </c>
      <c r="P14" s="27"/>
      <c r="Q14" s="27"/>
    </row>
    <row r="15" spans="2:17" ht="12.75">
      <c r="B15" s="38" t="s">
        <v>25</v>
      </c>
      <c r="C15" s="39">
        <v>3783</v>
      </c>
      <c r="D15" s="39">
        <v>5535</v>
      </c>
      <c r="E15" s="39">
        <v>11321</v>
      </c>
      <c r="F15" s="39">
        <v>15284</v>
      </c>
      <c r="G15" s="39">
        <v>14826</v>
      </c>
      <c r="H15" s="39">
        <v>11145</v>
      </c>
      <c r="I15" s="50">
        <v>13142</v>
      </c>
      <c r="J15" s="39">
        <v>12731</v>
      </c>
      <c r="K15" s="50">
        <v>15192</v>
      </c>
      <c r="L15" s="50">
        <v>17490</v>
      </c>
      <c r="M15" s="50">
        <v>12017</v>
      </c>
      <c r="N15" s="51">
        <v>5981</v>
      </c>
      <c r="P15" s="27"/>
      <c r="Q15" s="27"/>
    </row>
    <row r="16" spans="2:17" ht="12.75">
      <c r="B16" s="38" t="s">
        <v>41</v>
      </c>
      <c r="C16" s="39">
        <v>26</v>
      </c>
      <c r="D16" s="39">
        <v>0</v>
      </c>
      <c r="E16" s="39">
        <v>0</v>
      </c>
      <c r="F16" s="39">
        <v>46</v>
      </c>
      <c r="G16" s="39">
        <v>286</v>
      </c>
      <c r="H16" s="39">
        <v>30</v>
      </c>
      <c r="I16" s="50">
        <v>107</v>
      </c>
      <c r="J16" s="39">
        <v>48</v>
      </c>
      <c r="K16" s="50">
        <v>149</v>
      </c>
      <c r="L16" s="50">
        <v>101</v>
      </c>
      <c r="M16" s="50">
        <v>28</v>
      </c>
      <c r="N16" s="51">
        <v>69</v>
      </c>
      <c r="P16" s="27"/>
      <c r="Q16" s="27"/>
    </row>
    <row r="17" spans="2:17" ht="12.75">
      <c r="B17" s="38" t="s">
        <v>27</v>
      </c>
      <c r="C17" s="39">
        <v>6944</v>
      </c>
      <c r="D17" s="39">
        <v>6594</v>
      </c>
      <c r="E17" s="39">
        <v>10701</v>
      </c>
      <c r="F17" s="39">
        <v>16286</v>
      </c>
      <c r="G17" s="39">
        <v>11201</v>
      </c>
      <c r="H17" s="39">
        <v>12466</v>
      </c>
      <c r="I17" s="50">
        <v>17428</v>
      </c>
      <c r="J17" s="39">
        <v>16134</v>
      </c>
      <c r="K17" s="50">
        <v>11436</v>
      </c>
      <c r="L17" s="50">
        <v>9789</v>
      </c>
      <c r="M17" s="50">
        <v>9592</v>
      </c>
      <c r="N17" s="51">
        <v>11237</v>
      </c>
      <c r="P17" s="27"/>
      <c r="Q17" s="27"/>
    </row>
    <row r="18" spans="2:17" ht="12.75">
      <c r="B18" s="38" t="s">
        <v>30</v>
      </c>
      <c r="C18" s="39">
        <v>108</v>
      </c>
      <c r="D18" s="39">
        <v>221</v>
      </c>
      <c r="E18" s="39">
        <v>305</v>
      </c>
      <c r="F18" s="39">
        <v>338</v>
      </c>
      <c r="G18" s="39">
        <v>358</v>
      </c>
      <c r="H18" s="39">
        <v>429</v>
      </c>
      <c r="I18" s="50">
        <v>410</v>
      </c>
      <c r="J18" s="39">
        <v>649</v>
      </c>
      <c r="K18" s="50">
        <v>328</v>
      </c>
      <c r="L18" s="50">
        <v>354</v>
      </c>
      <c r="M18" s="50">
        <v>282</v>
      </c>
      <c r="N18" s="51">
        <v>331</v>
      </c>
      <c r="P18" s="27"/>
      <c r="Q18" s="27"/>
    </row>
    <row r="19" spans="2:17" ht="12.75">
      <c r="B19" s="38" t="s">
        <v>24</v>
      </c>
      <c r="C19" s="39">
        <v>769</v>
      </c>
      <c r="D19" s="39">
        <v>1006</v>
      </c>
      <c r="E19" s="39">
        <v>1531</v>
      </c>
      <c r="F19" s="39">
        <v>5038</v>
      </c>
      <c r="G19" s="39">
        <v>4626</v>
      </c>
      <c r="H19" s="39">
        <v>4744</v>
      </c>
      <c r="I19" s="50">
        <v>6169</v>
      </c>
      <c r="J19" s="39">
        <v>5832</v>
      </c>
      <c r="K19" s="50">
        <v>4781</v>
      </c>
      <c r="L19" s="50">
        <v>4469</v>
      </c>
      <c r="M19" s="50">
        <v>1155</v>
      </c>
      <c r="N19" s="51">
        <v>1269</v>
      </c>
      <c r="P19" s="27"/>
      <c r="Q19" s="27"/>
    </row>
    <row r="20" spans="2:17" ht="12.75">
      <c r="B20" s="38" t="s">
        <v>29</v>
      </c>
      <c r="C20" s="39">
        <v>266</v>
      </c>
      <c r="D20" s="39">
        <v>430</v>
      </c>
      <c r="E20" s="39">
        <v>1158</v>
      </c>
      <c r="F20" s="39">
        <v>1783</v>
      </c>
      <c r="G20" s="39">
        <v>4297</v>
      </c>
      <c r="H20" s="39">
        <v>4784</v>
      </c>
      <c r="I20" s="50">
        <v>7631</v>
      </c>
      <c r="J20" s="39">
        <v>5900</v>
      </c>
      <c r="K20" s="50">
        <v>4549</v>
      </c>
      <c r="L20" s="50">
        <v>3718</v>
      </c>
      <c r="M20" s="50">
        <v>733</v>
      </c>
      <c r="N20" s="51">
        <v>621</v>
      </c>
      <c r="P20" s="27"/>
      <c r="Q20" s="27"/>
    </row>
    <row r="21" spans="2:17" ht="12.75">
      <c r="B21" s="38" t="s">
        <v>31</v>
      </c>
      <c r="C21" s="39">
        <v>302</v>
      </c>
      <c r="D21" s="39">
        <v>615</v>
      </c>
      <c r="E21" s="39">
        <v>860</v>
      </c>
      <c r="F21" s="39">
        <v>1768</v>
      </c>
      <c r="G21" s="39">
        <v>1710</v>
      </c>
      <c r="H21" s="39">
        <v>2225</v>
      </c>
      <c r="I21" s="50">
        <v>2109</v>
      </c>
      <c r="J21" s="39">
        <v>5062</v>
      </c>
      <c r="K21" s="50">
        <v>1554</v>
      </c>
      <c r="L21" s="50">
        <v>1483</v>
      </c>
      <c r="M21" s="50">
        <v>825</v>
      </c>
      <c r="N21" s="51">
        <v>705</v>
      </c>
      <c r="P21" s="27"/>
      <c r="Q21" s="27"/>
    </row>
    <row r="22" spans="2:17" ht="12.75">
      <c r="B22" s="38" t="s">
        <v>43</v>
      </c>
      <c r="C22" s="39">
        <v>118</v>
      </c>
      <c r="D22" s="39">
        <v>113</v>
      </c>
      <c r="E22" s="39">
        <v>89</v>
      </c>
      <c r="F22" s="39">
        <v>21</v>
      </c>
      <c r="G22" s="39">
        <v>288</v>
      </c>
      <c r="H22" s="41">
        <v>583</v>
      </c>
      <c r="I22" s="50">
        <v>554</v>
      </c>
      <c r="J22" s="39">
        <v>351</v>
      </c>
      <c r="K22" s="50">
        <v>498</v>
      </c>
      <c r="L22" s="50">
        <v>307</v>
      </c>
      <c r="M22" s="50">
        <v>112</v>
      </c>
      <c r="N22" s="51">
        <v>141</v>
      </c>
      <c r="P22" s="27"/>
      <c r="Q22" s="27"/>
    </row>
    <row r="23" spans="2:17" ht="12.75">
      <c r="B23" s="38" t="s">
        <v>45</v>
      </c>
      <c r="C23" s="39">
        <v>115</v>
      </c>
      <c r="D23" s="39">
        <v>48</v>
      </c>
      <c r="E23" s="39">
        <v>135</v>
      </c>
      <c r="F23" s="39">
        <v>166</v>
      </c>
      <c r="G23" s="39">
        <v>337</v>
      </c>
      <c r="H23" s="39">
        <v>720</v>
      </c>
      <c r="I23" s="50">
        <v>390</v>
      </c>
      <c r="J23" s="39">
        <v>333</v>
      </c>
      <c r="K23" s="50">
        <v>592</v>
      </c>
      <c r="L23" s="50">
        <v>140</v>
      </c>
      <c r="M23" s="50">
        <v>142</v>
      </c>
      <c r="N23" s="51">
        <v>57</v>
      </c>
      <c r="P23" s="27"/>
      <c r="Q23" s="27"/>
    </row>
    <row r="24" spans="2:17" ht="12.75">
      <c r="B24" s="38" t="s">
        <v>32</v>
      </c>
      <c r="C24" s="39">
        <v>43</v>
      </c>
      <c r="D24" s="39">
        <v>64</v>
      </c>
      <c r="E24" s="39">
        <v>59</v>
      </c>
      <c r="F24" s="39">
        <v>724</v>
      </c>
      <c r="G24" s="39">
        <v>625</v>
      </c>
      <c r="H24" s="41">
        <v>417</v>
      </c>
      <c r="I24" s="50">
        <v>715</v>
      </c>
      <c r="J24" s="39">
        <v>624</v>
      </c>
      <c r="K24" s="50">
        <v>502</v>
      </c>
      <c r="L24" s="50">
        <v>653</v>
      </c>
      <c r="M24" s="50">
        <v>166</v>
      </c>
      <c r="N24" s="51">
        <v>74</v>
      </c>
      <c r="P24" s="27"/>
      <c r="Q24" s="27"/>
    </row>
    <row r="25" spans="2:17" ht="12.75">
      <c r="B25" s="38" t="s">
        <v>47</v>
      </c>
      <c r="C25" s="39">
        <v>172</v>
      </c>
      <c r="D25" s="39">
        <v>209</v>
      </c>
      <c r="E25" s="39">
        <v>435</v>
      </c>
      <c r="F25" s="39">
        <v>420</v>
      </c>
      <c r="G25" s="39">
        <v>544</v>
      </c>
      <c r="H25" s="39">
        <v>1219</v>
      </c>
      <c r="I25" s="50">
        <v>2408</v>
      </c>
      <c r="J25" s="39">
        <v>1740</v>
      </c>
      <c r="K25" s="50">
        <v>1317</v>
      </c>
      <c r="L25" s="50">
        <v>1074</v>
      </c>
      <c r="M25" s="50">
        <v>341</v>
      </c>
      <c r="N25" s="51">
        <v>201</v>
      </c>
      <c r="P25" s="27"/>
      <c r="Q25" s="27"/>
    </row>
    <row r="26" spans="2:17" ht="12.75">
      <c r="B26" s="38" t="s">
        <v>87</v>
      </c>
      <c r="C26" s="39">
        <v>89</v>
      </c>
      <c r="D26" s="39">
        <v>133</v>
      </c>
      <c r="E26" s="39">
        <v>166</v>
      </c>
      <c r="F26" s="39">
        <v>210</v>
      </c>
      <c r="G26" s="39">
        <v>410</v>
      </c>
      <c r="H26" s="39">
        <v>424</v>
      </c>
      <c r="I26" s="50">
        <v>300</v>
      </c>
      <c r="J26" s="39">
        <v>527</v>
      </c>
      <c r="K26" s="50">
        <v>461</v>
      </c>
      <c r="L26" s="50">
        <v>232</v>
      </c>
      <c r="M26" s="50">
        <v>126</v>
      </c>
      <c r="N26" s="51">
        <v>182</v>
      </c>
      <c r="P26" s="27"/>
      <c r="Q26" s="27"/>
    </row>
    <row r="27" spans="2:17" ht="12.75">
      <c r="B27" s="38" t="s">
        <v>33</v>
      </c>
      <c r="C27" s="39">
        <v>671</v>
      </c>
      <c r="D27" s="67">
        <v>782</v>
      </c>
      <c r="E27" s="67">
        <v>1236</v>
      </c>
      <c r="F27" s="67">
        <v>2102</v>
      </c>
      <c r="G27" s="67">
        <v>3788</v>
      </c>
      <c r="H27" s="39">
        <v>2540</v>
      </c>
      <c r="I27" s="85">
        <v>3979</v>
      </c>
      <c r="J27" s="67">
        <v>2629</v>
      </c>
      <c r="K27" s="85">
        <v>3131</v>
      </c>
      <c r="L27" s="85">
        <v>3593</v>
      </c>
      <c r="M27" s="85">
        <v>1387</v>
      </c>
      <c r="N27" s="86">
        <v>805</v>
      </c>
      <c r="P27" s="27"/>
      <c r="Q27" s="27"/>
    </row>
    <row r="28" spans="2:17" ht="12.75">
      <c r="B28" s="38" t="s">
        <v>22</v>
      </c>
      <c r="C28" s="39">
        <v>303</v>
      </c>
      <c r="D28" s="39">
        <v>613</v>
      </c>
      <c r="E28" s="39">
        <v>1355</v>
      </c>
      <c r="F28" s="39">
        <v>2371</v>
      </c>
      <c r="G28" s="39">
        <v>2414</v>
      </c>
      <c r="H28" s="39">
        <v>2719</v>
      </c>
      <c r="I28" s="50">
        <v>2975</v>
      </c>
      <c r="J28" s="39">
        <v>3202</v>
      </c>
      <c r="K28" s="50">
        <v>3450</v>
      </c>
      <c r="L28" s="50">
        <v>2772</v>
      </c>
      <c r="M28" s="50">
        <v>1453</v>
      </c>
      <c r="N28" s="51">
        <v>725</v>
      </c>
      <c r="P28" s="27"/>
      <c r="Q28" s="27"/>
    </row>
    <row r="29" spans="2:17" ht="12.75">
      <c r="B29" s="38" t="s">
        <v>49</v>
      </c>
      <c r="C29" s="39">
        <v>607</v>
      </c>
      <c r="D29" s="39">
        <v>492</v>
      </c>
      <c r="E29" s="39">
        <v>657</v>
      </c>
      <c r="F29" s="39">
        <v>1104</v>
      </c>
      <c r="G29" s="39">
        <v>1593</v>
      </c>
      <c r="H29" s="39">
        <v>1992</v>
      </c>
      <c r="I29" s="50">
        <v>2802</v>
      </c>
      <c r="J29" s="39">
        <v>2253</v>
      </c>
      <c r="K29" s="50">
        <v>1526</v>
      </c>
      <c r="L29" s="50">
        <v>1986</v>
      </c>
      <c r="M29" s="50">
        <v>1005</v>
      </c>
      <c r="N29" s="51">
        <v>646</v>
      </c>
      <c r="P29" s="27"/>
      <c r="Q29" s="27"/>
    </row>
    <row r="30" spans="2:17" ht="12.75">
      <c r="B30" s="38" t="s">
        <v>34</v>
      </c>
      <c r="C30" s="39">
        <v>25</v>
      </c>
      <c r="D30" s="39">
        <v>34</v>
      </c>
      <c r="E30" s="39">
        <v>93</v>
      </c>
      <c r="F30" s="39">
        <v>91</v>
      </c>
      <c r="G30" s="39">
        <v>105</v>
      </c>
      <c r="H30" s="39">
        <v>125</v>
      </c>
      <c r="I30" s="50">
        <v>157</v>
      </c>
      <c r="J30" s="39">
        <v>121</v>
      </c>
      <c r="K30" s="50">
        <v>169</v>
      </c>
      <c r="L30" s="50">
        <v>125</v>
      </c>
      <c r="M30" s="50">
        <v>65</v>
      </c>
      <c r="N30" s="51">
        <v>31</v>
      </c>
      <c r="P30" s="27"/>
      <c r="Q30" s="27"/>
    </row>
    <row r="31" spans="2:17" ht="12.75">
      <c r="B31" s="38" t="s">
        <v>50</v>
      </c>
      <c r="C31" s="39">
        <v>1037</v>
      </c>
      <c r="D31" s="39">
        <v>806</v>
      </c>
      <c r="E31" s="39">
        <v>784</v>
      </c>
      <c r="F31" s="39">
        <v>1209</v>
      </c>
      <c r="G31" s="39">
        <v>1197</v>
      </c>
      <c r="H31" s="39">
        <v>1330</v>
      </c>
      <c r="I31" s="50">
        <v>1633</v>
      </c>
      <c r="J31" s="39">
        <v>1892</v>
      </c>
      <c r="K31" s="50">
        <v>1309</v>
      </c>
      <c r="L31" s="50">
        <v>1183</v>
      </c>
      <c r="M31" s="50">
        <v>986</v>
      </c>
      <c r="N31" s="51">
        <v>1155</v>
      </c>
      <c r="P31" s="27"/>
      <c r="Q31" s="27"/>
    </row>
    <row r="32" spans="2:17" ht="12.75">
      <c r="B32" s="38" t="s">
        <v>88</v>
      </c>
      <c r="C32" s="39">
        <v>44</v>
      </c>
      <c r="D32" s="39">
        <v>108</v>
      </c>
      <c r="E32" s="39">
        <v>30</v>
      </c>
      <c r="F32" s="39">
        <v>257</v>
      </c>
      <c r="G32" s="39">
        <v>154</v>
      </c>
      <c r="H32" s="39">
        <v>121</v>
      </c>
      <c r="I32" s="50">
        <v>274</v>
      </c>
      <c r="J32" s="39">
        <v>136</v>
      </c>
      <c r="K32" s="50">
        <v>133</v>
      </c>
      <c r="L32" s="50">
        <v>392</v>
      </c>
      <c r="M32" s="50">
        <v>218</v>
      </c>
      <c r="N32" s="51">
        <v>67</v>
      </c>
      <c r="P32" s="27"/>
      <c r="Q32" s="27"/>
    </row>
    <row r="33" spans="2:17" ht="12.75">
      <c r="B33" s="38" t="s">
        <v>89</v>
      </c>
      <c r="C33" s="39">
        <v>75</v>
      </c>
      <c r="D33" s="39">
        <v>99</v>
      </c>
      <c r="E33" s="39">
        <v>325</v>
      </c>
      <c r="F33" s="39">
        <v>175</v>
      </c>
      <c r="G33" s="39">
        <v>381</v>
      </c>
      <c r="H33" s="39">
        <v>703</v>
      </c>
      <c r="I33" s="50">
        <v>1028</v>
      </c>
      <c r="J33" s="39">
        <v>897</v>
      </c>
      <c r="K33" s="50">
        <v>836</v>
      </c>
      <c r="L33" s="50">
        <v>303</v>
      </c>
      <c r="M33" s="50">
        <v>217</v>
      </c>
      <c r="N33" s="51">
        <v>134</v>
      </c>
      <c r="P33" s="27"/>
      <c r="Q33" s="27"/>
    </row>
    <row r="34" spans="2:17" ht="12.75">
      <c r="B34" s="38" t="s">
        <v>36</v>
      </c>
      <c r="C34" s="39">
        <v>72</v>
      </c>
      <c r="D34" s="39">
        <v>663</v>
      </c>
      <c r="E34" s="39">
        <v>1518</v>
      </c>
      <c r="F34" s="39">
        <v>1856</v>
      </c>
      <c r="G34" s="39">
        <v>2378</v>
      </c>
      <c r="H34" s="39">
        <v>3104</v>
      </c>
      <c r="I34" s="50">
        <v>2398</v>
      </c>
      <c r="J34" s="39">
        <v>1138</v>
      </c>
      <c r="K34" s="50">
        <v>2628</v>
      </c>
      <c r="L34" s="50">
        <v>4506</v>
      </c>
      <c r="M34" s="50">
        <v>1044</v>
      </c>
      <c r="N34" s="51">
        <v>151</v>
      </c>
      <c r="P34" s="27"/>
      <c r="Q34" s="27"/>
    </row>
    <row r="35" spans="2:17" ht="12.75">
      <c r="B35" s="38" t="s">
        <v>35</v>
      </c>
      <c r="C35" s="39">
        <v>928</v>
      </c>
      <c r="D35" s="39">
        <v>858</v>
      </c>
      <c r="E35" s="39">
        <v>1971</v>
      </c>
      <c r="F35" s="39">
        <v>10523</v>
      </c>
      <c r="G35" s="39">
        <v>16959</v>
      </c>
      <c r="H35" s="39">
        <v>15933</v>
      </c>
      <c r="I35" s="50">
        <v>16819</v>
      </c>
      <c r="J35" s="39">
        <v>16885</v>
      </c>
      <c r="K35" s="50">
        <v>17677</v>
      </c>
      <c r="L35" s="50">
        <v>18541</v>
      </c>
      <c r="M35" s="50">
        <v>2567</v>
      </c>
      <c r="N35" s="51">
        <v>1323</v>
      </c>
      <c r="P35" s="27"/>
      <c r="Q35" s="27"/>
    </row>
    <row r="36" spans="2:17" ht="12.75">
      <c r="B36" s="38" t="s">
        <v>28</v>
      </c>
      <c r="C36" s="39">
        <v>25435</v>
      </c>
      <c r="D36" s="39">
        <v>31481</v>
      </c>
      <c r="E36" s="39">
        <v>51626</v>
      </c>
      <c r="F36" s="39">
        <v>93201</v>
      </c>
      <c r="G36" s="39">
        <v>156515</v>
      </c>
      <c r="H36" s="39">
        <v>148941</v>
      </c>
      <c r="I36" s="50">
        <v>185489</v>
      </c>
      <c r="J36" s="39">
        <v>186761</v>
      </c>
      <c r="K36" s="50">
        <v>178664</v>
      </c>
      <c r="L36" s="50">
        <v>150301</v>
      </c>
      <c r="M36" s="50">
        <v>42592</v>
      </c>
      <c r="N36" s="51">
        <v>31862</v>
      </c>
      <c r="P36" s="27"/>
      <c r="Q36" s="27"/>
    </row>
    <row r="37" spans="2:17" ht="12.75">
      <c r="B37" s="45" t="s">
        <v>90</v>
      </c>
      <c r="C37" s="55">
        <v>1149</v>
      </c>
      <c r="D37" s="55">
        <v>1611</v>
      </c>
      <c r="E37" s="55">
        <v>2142</v>
      </c>
      <c r="F37" s="55">
        <v>8557</v>
      </c>
      <c r="G37" s="55">
        <v>9835</v>
      </c>
      <c r="H37" s="55">
        <v>12422</v>
      </c>
      <c r="I37" s="47">
        <v>18001</v>
      </c>
      <c r="J37" s="55">
        <v>10805</v>
      </c>
      <c r="K37" s="47">
        <v>13819</v>
      </c>
      <c r="L37" s="47">
        <v>13354</v>
      </c>
      <c r="M37" s="47">
        <v>2245</v>
      </c>
      <c r="N37" s="48">
        <v>1297</v>
      </c>
      <c r="P37" s="27"/>
      <c r="Q37" s="27"/>
    </row>
    <row r="38" spans="2:17" ht="12.75">
      <c r="B38" s="38" t="s">
        <v>42</v>
      </c>
      <c r="C38" s="39">
        <v>0</v>
      </c>
      <c r="D38" s="39">
        <v>0</v>
      </c>
      <c r="E38" s="39">
        <v>0</v>
      </c>
      <c r="F38" s="39">
        <v>43</v>
      </c>
      <c r="G38" s="39">
        <v>34</v>
      </c>
      <c r="H38" s="39">
        <v>42</v>
      </c>
      <c r="I38" s="50">
        <v>33</v>
      </c>
      <c r="J38" s="39">
        <v>0</v>
      </c>
      <c r="K38" s="50">
        <v>83</v>
      </c>
      <c r="L38" s="50">
        <v>21</v>
      </c>
      <c r="M38" s="50">
        <v>0</v>
      </c>
      <c r="N38" s="51">
        <v>0</v>
      </c>
      <c r="P38" s="27"/>
      <c r="Q38" s="27"/>
    </row>
    <row r="39" spans="2:17" ht="12.75">
      <c r="B39" s="38" t="s">
        <v>46</v>
      </c>
      <c r="C39" s="39">
        <v>764</v>
      </c>
      <c r="D39" s="39">
        <v>714</v>
      </c>
      <c r="E39" s="39">
        <v>825</v>
      </c>
      <c r="F39" s="39">
        <v>3974</v>
      </c>
      <c r="G39" s="39">
        <v>6054</v>
      </c>
      <c r="H39" s="39">
        <v>8063</v>
      </c>
      <c r="I39" s="50">
        <v>10650</v>
      </c>
      <c r="J39" s="39">
        <v>6621</v>
      </c>
      <c r="K39" s="50">
        <v>7265</v>
      </c>
      <c r="L39" s="50">
        <v>6465</v>
      </c>
      <c r="M39" s="50">
        <v>1368</v>
      </c>
      <c r="N39" s="51">
        <v>673</v>
      </c>
      <c r="P39" s="27"/>
      <c r="Q39" s="27"/>
    </row>
    <row r="40" spans="2:17" ht="12.75">
      <c r="B40" s="38" t="s">
        <v>91</v>
      </c>
      <c r="C40" s="39">
        <v>384</v>
      </c>
      <c r="D40" s="39">
        <v>897</v>
      </c>
      <c r="E40" s="39">
        <v>1317</v>
      </c>
      <c r="F40" s="39">
        <v>4540</v>
      </c>
      <c r="G40" s="39">
        <v>3745</v>
      </c>
      <c r="H40" s="39">
        <v>4316</v>
      </c>
      <c r="I40" s="50">
        <v>7316</v>
      </c>
      <c r="J40" s="39">
        <v>4183</v>
      </c>
      <c r="K40" s="50">
        <v>6471</v>
      </c>
      <c r="L40" s="50">
        <v>6867</v>
      </c>
      <c r="M40" s="50">
        <v>876</v>
      </c>
      <c r="N40" s="51">
        <v>623</v>
      </c>
      <c r="P40" s="27"/>
      <c r="Q40" s="27"/>
    </row>
    <row r="41" spans="2:17" ht="12.75">
      <c r="B41" s="45" t="s">
        <v>92</v>
      </c>
      <c r="C41" s="55">
        <v>2825</v>
      </c>
      <c r="D41" s="55">
        <v>3231</v>
      </c>
      <c r="E41" s="55">
        <v>4205</v>
      </c>
      <c r="F41" s="55">
        <v>9383</v>
      </c>
      <c r="G41" s="55">
        <v>17469</v>
      </c>
      <c r="H41" s="55">
        <v>26787</v>
      </c>
      <c r="I41" s="47">
        <v>25645</v>
      </c>
      <c r="J41" s="55">
        <v>27809</v>
      </c>
      <c r="K41" s="47">
        <v>24798</v>
      </c>
      <c r="L41" s="47">
        <v>15922</v>
      </c>
      <c r="M41" s="47">
        <v>5213</v>
      </c>
      <c r="N41" s="48">
        <v>3925</v>
      </c>
      <c r="P41" s="27"/>
      <c r="Q41" s="27"/>
    </row>
    <row r="42" spans="2:17" ht="12.75">
      <c r="B42" s="38" t="s">
        <v>51</v>
      </c>
      <c r="C42" s="39">
        <v>1628</v>
      </c>
      <c r="D42" s="39">
        <v>1770</v>
      </c>
      <c r="E42" s="39">
        <v>3161</v>
      </c>
      <c r="F42" s="39">
        <v>8016</v>
      </c>
      <c r="G42" s="39">
        <v>15527</v>
      </c>
      <c r="H42" s="39">
        <v>24672</v>
      </c>
      <c r="I42" s="50">
        <v>22803</v>
      </c>
      <c r="J42" s="39">
        <v>24689</v>
      </c>
      <c r="K42" s="50">
        <v>22839</v>
      </c>
      <c r="L42" s="50">
        <v>13731</v>
      </c>
      <c r="M42" s="50">
        <v>3975</v>
      </c>
      <c r="N42" s="51">
        <v>3103</v>
      </c>
      <c r="P42" s="27"/>
      <c r="Q42" s="27"/>
    </row>
    <row r="43" spans="2:17" ht="12.75">
      <c r="B43" s="38" t="s">
        <v>93</v>
      </c>
      <c r="C43" s="39">
        <v>17</v>
      </c>
      <c r="D43" s="39">
        <v>16</v>
      </c>
      <c r="E43" s="39">
        <v>35</v>
      </c>
      <c r="F43" s="39">
        <v>0</v>
      </c>
      <c r="G43" s="39">
        <v>39</v>
      </c>
      <c r="H43" s="39">
        <v>14</v>
      </c>
      <c r="I43" s="50">
        <v>0</v>
      </c>
      <c r="J43" s="39">
        <v>20</v>
      </c>
      <c r="K43" s="50">
        <v>42</v>
      </c>
      <c r="L43" s="50">
        <v>30</v>
      </c>
      <c r="M43" s="50">
        <v>29</v>
      </c>
      <c r="N43" s="51">
        <v>0</v>
      </c>
      <c r="P43" s="27"/>
      <c r="Q43" s="27"/>
    </row>
    <row r="44" spans="2:17" ht="12.75">
      <c r="B44" s="38" t="s">
        <v>39</v>
      </c>
      <c r="C44" s="39">
        <v>10</v>
      </c>
      <c r="D44" s="39">
        <v>10</v>
      </c>
      <c r="E44" s="39">
        <v>17</v>
      </c>
      <c r="F44" s="39">
        <v>9</v>
      </c>
      <c r="G44" s="39">
        <v>0</v>
      </c>
      <c r="H44" s="41">
        <v>0</v>
      </c>
      <c r="I44" s="50">
        <v>71</v>
      </c>
      <c r="J44" s="39">
        <v>39</v>
      </c>
      <c r="K44" s="50">
        <v>41</v>
      </c>
      <c r="L44" s="50">
        <v>0</v>
      </c>
      <c r="M44" s="50">
        <v>0</v>
      </c>
      <c r="N44" s="51">
        <v>3</v>
      </c>
      <c r="P44" s="27"/>
      <c r="Q44" s="27"/>
    </row>
    <row r="45" spans="2:17" ht="12.75">
      <c r="B45" s="38" t="s">
        <v>44</v>
      </c>
      <c r="C45" s="39">
        <v>29</v>
      </c>
      <c r="D45" s="67">
        <v>49</v>
      </c>
      <c r="E45" s="67">
        <v>63</v>
      </c>
      <c r="F45" s="67">
        <v>108</v>
      </c>
      <c r="G45" s="67">
        <v>290</v>
      </c>
      <c r="H45" s="41">
        <v>374</v>
      </c>
      <c r="I45" s="85">
        <v>291</v>
      </c>
      <c r="J45" s="67">
        <v>207</v>
      </c>
      <c r="K45" s="85">
        <v>359</v>
      </c>
      <c r="L45" s="85">
        <v>445</v>
      </c>
      <c r="M45" s="85">
        <v>76</v>
      </c>
      <c r="N45" s="86">
        <v>109</v>
      </c>
      <c r="P45" s="27"/>
      <c r="Q45" s="27"/>
    </row>
    <row r="46" spans="2:17" ht="12.75">
      <c r="B46" s="38" t="s">
        <v>48</v>
      </c>
      <c r="C46" s="39">
        <v>235</v>
      </c>
      <c r="D46" s="39">
        <v>316</v>
      </c>
      <c r="E46" s="39">
        <v>436</v>
      </c>
      <c r="F46" s="39">
        <v>770</v>
      </c>
      <c r="G46" s="39">
        <v>1171</v>
      </c>
      <c r="H46" s="41">
        <v>1183</v>
      </c>
      <c r="I46" s="50">
        <v>999</v>
      </c>
      <c r="J46" s="39">
        <v>960</v>
      </c>
      <c r="K46" s="50">
        <v>933</v>
      </c>
      <c r="L46" s="50">
        <v>935</v>
      </c>
      <c r="M46" s="50">
        <v>474</v>
      </c>
      <c r="N46" s="51">
        <v>310</v>
      </c>
      <c r="P46" s="27"/>
      <c r="Q46" s="27"/>
    </row>
    <row r="47" spans="2:17" ht="12.75">
      <c r="B47" s="38" t="s">
        <v>117</v>
      </c>
      <c r="C47" s="39">
        <v>200</v>
      </c>
      <c r="D47" s="39">
        <v>177</v>
      </c>
      <c r="E47" s="39">
        <v>190</v>
      </c>
      <c r="F47" s="39">
        <v>214</v>
      </c>
      <c r="G47" s="39">
        <v>236</v>
      </c>
      <c r="H47" s="41">
        <v>218</v>
      </c>
      <c r="I47" s="50">
        <v>423</v>
      </c>
      <c r="J47" s="39">
        <v>413</v>
      </c>
      <c r="K47" s="50">
        <v>199</v>
      </c>
      <c r="L47" s="50">
        <v>208</v>
      </c>
      <c r="M47" s="50">
        <v>201</v>
      </c>
      <c r="N47" s="51">
        <v>132</v>
      </c>
      <c r="P47" s="27"/>
      <c r="Q47" s="27"/>
    </row>
    <row r="48" spans="2:17" ht="12.75">
      <c r="B48" s="38" t="s">
        <v>94</v>
      </c>
      <c r="C48" s="39">
        <v>138</v>
      </c>
      <c r="D48" s="39">
        <v>220</v>
      </c>
      <c r="E48" s="39">
        <v>299</v>
      </c>
      <c r="F48" s="39">
        <v>263</v>
      </c>
      <c r="G48" s="39">
        <v>203</v>
      </c>
      <c r="H48" s="41">
        <v>322</v>
      </c>
      <c r="I48" s="50">
        <v>1055</v>
      </c>
      <c r="J48" s="39">
        <v>1477</v>
      </c>
      <c r="K48" s="50">
        <v>382</v>
      </c>
      <c r="L48" s="50">
        <v>570</v>
      </c>
      <c r="M48" s="50">
        <v>454</v>
      </c>
      <c r="N48" s="51">
        <v>264</v>
      </c>
      <c r="P48" s="27"/>
      <c r="Q48" s="27"/>
    </row>
    <row r="49" spans="2:17" ht="12.75">
      <c r="B49" s="38"/>
      <c r="C49" s="39"/>
      <c r="D49" s="39"/>
      <c r="E49" s="39"/>
      <c r="F49" s="39"/>
      <c r="G49" s="39"/>
      <c r="H49" s="39"/>
      <c r="I49" s="50"/>
      <c r="J49" s="39"/>
      <c r="K49" s="50"/>
      <c r="L49" s="50"/>
      <c r="M49" s="50"/>
      <c r="N49" s="51"/>
      <c r="P49" s="27"/>
      <c r="Q49" s="27"/>
    </row>
    <row r="50" spans="2:17" ht="12.75">
      <c r="B50" s="45" t="s">
        <v>56</v>
      </c>
      <c r="C50" s="55">
        <v>574</v>
      </c>
      <c r="D50" s="55">
        <v>545</v>
      </c>
      <c r="E50" s="55">
        <v>975</v>
      </c>
      <c r="F50" s="55">
        <v>1276</v>
      </c>
      <c r="G50" s="55">
        <v>1031</v>
      </c>
      <c r="H50" s="55">
        <v>1399</v>
      </c>
      <c r="I50" s="47">
        <v>1484</v>
      </c>
      <c r="J50" s="55">
        <v>1569</v>
      </c>
      <c r="K50" s="47">
        <v>1105</v>
      </c>
      <c r="L50" s="47">
        <v>1505</v>
      </c>
      <c r="M50" s="47">
        <v>958</v>
      </c>
      <c r="N50" s="48">
        <v>876</v>
      </c>
      <c r="P50" s="27"/>
      <c r="Q50" s="27"/>
    </row>
    <row r="51" spans="2:17" ht="12.75">
      <c r="B51" s="38" t="s">
        <v>59</v>
      </c>
      <c r="C51" s="39">
        <v>213</v>
      </c>
      <c r="D51" s="67">
        <v>154</v>
      </c>
      <c r="E51" s="67">
        <v>309</v>
      </c>
      <c r="F51" s="67">
        <v>451</v>
      </c>
      <c r="G51" s="67">
        <v>518</v>
      </c>
      <c r="H51" s="39">
        <v>682</v>
      </c>
      <c r="I51" s="85">
        <v>649</v>
      </c>
      <c r="J51" s="67">
        <v>699</v>
      </c>
      <c r="K51" s="85">
        <v>690</v>
      </c>
      <c r="L51" s="85">
        <v>499</v>
      </c>
      <c r="M51" s="85">
        <v>288</v>
      </c>
      <c r="N51" s="86">
        <v>348</v>
      </c>
      <c r="P51" s="27"/>
      <c r="Q51" s="27"/>
    </row>
    <row r="52" spans="2:17" ht="12.75">
      <c r="B52" s="68" t="s">
        <v>95</v>
      </c>
      <c r="C52" s="39">
        <v>42</v>
      </c>
      <c r="D52" s="39">
        <v>65</v>
      </c>
      <c r="E52" s="39">
        <v>114</v>
      </c>
      <c r="F52" s="39">
        <v>84</v>
      </c>
      <c r="G52" s="39">
        <v>54</v>
      </c>
      <c r="H52" s="39">
        <v>37</v>
      </c>
      <c r="I52" s="50">
        <v>69</v>
      </c>
      <c r="J52" s="39">
        <v>52</v>
      </c>
      <c r="K52" s="50">
        <v>22</v>
      </c>
      <c r="L52" s="50">
        <v>23</v>
      </c>
      <c r="M52" s="50">
        <v>38</v>
      </c>
      <c r="N52" s="51">
        <v>112</v>
      </c>
      <c r="P52" s="27"/>
      <c r="Q52" s="27"/>
    </row>
    <row r="53" spans="2:17" ht="12.75">
      <c r="B53" s="38" t="s">
        <v>57</v>
      </c>
      <c r="C53" s="39">
        <v>281</v>
      </c>
      <c r="D53" s="39">
        <v>326</v>
      </c>
      <c r="E53" s="39">
        <v>491</v>
      </c>
      <c r="F53" s="39">
        <v>526</v>
      </c>
      <c r="G53" s="39">
        <v>409</v>
      </c>
      <c r="H53" s="39">
        <v>532</v>
      </c>
      <c r="I53" s="50">
        <v>604</v>
      </c>
      <c r="J53" s="39">
        <v>633</v>
      </c>
      <c r="K53" s="50">
        <v>274</v>
      </c>
      <c r="L53" s="50">
        <v>815</v>
      </c>
      <c r="M53" s="50">
        <v>537</v>
      </c>
      <c r="N53" s="51">
        <v>272</v>
      </c>
      <c r="P53" s="27"/>
      <c r="Q53" s="27"/>
    </row>
    <row r="54" spans="2:17" ht="12.75">
      <c r="B54" s="38" t="s">
        <v>94</v>
      </c>
      <c r="C54" s="39">
        <v>36</v>
      </c>
      <c r="D54" s="39">
        <v>0</v>
      </c>
      <c r="E54" s="39">
        <v>59</v>
      </c>
      <c r="F54" s="39">
        <v>213</v>
      </c>
      <c r="G54" s="39">
        <v>48</v>
      </c>
      <c r="H54" s="39">
        <v>147</v>
      </c>
      <c r="I54" s="50">
        <v>160</v>
      </c>
      <c r="J54" s="39">
        <v>184</v>
      </c>
      <c r="K54" s="50">
        <v>117</v>
      </c>
      <c r="L54" s="50">
        <v>166</v>
      </c>
      <c r="M54" s="50">
        <v>94</v>
      </c>
      <c r="N54" s="51">
        <v>142</v>
      </c>
      <c r="P54" s="27"/>
      <c r="Q54" s="27"/>
    </row>
    <row r="55" spans="2:17" ht="12.75">
      <c r="B55" s="45"/>
      <c r="C55" s="46"/>
      <c r="D55" s="39"/>
      <c r="E55" s="39"/>
      <c r="F55" s="39"/>
      <c r="G55" s="39"/>
      <c r="H55" s="46"/>
      <c r="I55" s="50"/>
      <c r="J55" s="39"/>
      <c r="K55" s="50"/>
      <c r="L55" s="50"/>
      <c r="M55" s="50"/>
      <c r="N55" s="51"/>
      <c r="P55" s="28"/>
      <c r="Q55" s="27"/>
    </row>
    <row r="56" spans="2:17" ht="12.75">
      <c r="B56" s="45" t="s">
        <v>60</v>
      </c>
      <c r="C56" s="55">
        <v>1314</v>
      </c>
      <c r="D56" s="46">
        <v>1353</v>
      </c>
      <c r="E56" s="46">
        <v>1304</v>
      </c>
      <c r="F56" s="46">
        <v>2078</v>
      </c>
      <c r="G56" s="46">
        <v>3119</v>
      </c>
      <c r="H56" s="55">
        <v>3990</v>
      </c>
      <c r="I56" s="47">
        <v>5386</v>
      </c>
      <c r="J56" s="46">
        <v>3793</v>
      </c>
      <c r="K56" s="47">
        <v>2812</v>
      </c>
      <c r="L56" s="47">
        <v>2129</v>
      </c>
      <c r="M56" s="47">
        <v>1407</v>
      </c>
      <c r="N56" s="48">
        <v>1671</v>
      </c>
      <c r="P56" s="27"/>
      <c r="Q56" s="27"/>
    </row>
    <row r="57" spans="2:17" ht="12.75">
      <c r="B57" s="45" t="s">
        <v>96</v>
      </c>
      <c r="C57" s="55">
        <v>1158</v>
      </c>
      <c r="D57" s="46">
        <v>1326</v>
      </c>
      <c r="E57" s="55">
        <v>1304</v>
      </c>
      <c r="F57" s="55">
        <v>2024</v>
      </c>
      <c r="G57" s="55">
        <v>3008</v>
      </c>
      <c r="H57" s="55">
        <v>3900</v>
      </c>
      <c r="I57" s="47">
        <v>5334</v>
      </c>
      <c r="J57" s="55">
        <v>3682</v>
      </c>
      <c r="K57" s="47">
        <v>2705</v>
      </c>
      <c r="L57" s="47">
        <v>2094</v>
      </c>
      <c r="M57" s="47">
        <v>1318</v>
      </c>
      <c r="N57" s="48">
        <v>1635</v>
      </c>
      <c r="P57" s="27"/>
      <c r="Q57" s="27"/>
    </row>
    <row r="58" spans="2:17" ht="12.75">
      <c r="B58" s="38" t="s">
        <v>97</v>
      </c>
      <c r="C58" s="39">
        <v>909</v>
      </c>
      <c r="D58" s="39">
        <v>1096</v>
      </c>
      <c r="E58" s="39">
        <v>1069</v>
      </c>
      <c r="F58" s="39">
        <v>1589</v>
      </c>
      <c r="G58" s="39">
        <v>2245</v>
      </c>
      <c r="H58" s="39">
        <v>3272</v>
      </c>
      <c r="I58" s="50">
        <v>4540</v>
      </c>
      <c r="J58" s="39">
        <v>2919</v>
      </c>
      <c r="K58" s="50">
        <v>2153</v>
      </c>
      <c r="L58" s="50">
        <v>1616</v>
      </c>
      <c r="M58" s="50">
        <v>1000</v>
      </c>
      <c r="N58" s="51">
        <v>1329</v>
      </c>
      <c r="P58" s="27"/>
      <c r="Q58" s="27"/>
    </row>
    <row r="59" spans="2:17" ht="12.75">
      <c r="B59" s="38" t="s">
        <v>98</v>
      </c>
      <c r="C59" s="39">
        <v>249</v>
      </c>
      <c r="D59" s="39">
        <v>218</v>
      </c>
      <c r="E59" s="39">
        <v>234</v>
      </c>
      <c r="F59" s="39">
        <v>414</v>
      </c>
      <c r="G59" s="39">
        <v>715</v>
      </c>
      <c r="H59" s="39">
        <v>613</v>
      </c>
      <c r="I59" s="50">
        <v>793</v>
      </c>
      <c r="J59" s="39">
        <v>742</v>
      </c>
      <c r="K59" s="50">
        <v>552</v>
      </c>
      <c r="L59" s="50">
        <v>477</v>
      </c>
      <c r="M59" s="50">
        <v>306</v>
      </c>
      <c r="N59" s="51">
        <v>306</v>
      </c>
      <c r="P59" s="27"/>
      <c r="Q59" s="27"/>
    </row>
    <row r="60" spans="2:17" ht="12.75">
      <c r="B60" s="38" t="s">
        <v>99</v>
      </c>
      <c r="C60" s="39">
        <v>0</v>
      </c>
      <c r="D60" s="39">
        <v>10</v>
      </c>
      <c r="E60" s="39">
        <v>0</v>
      </c>
      <c r="F60" s="39">
        <v>20</v>
      </c>
      <c r="G60" s="39">
        <v>47</v>
      </c>
      <c r="H60" s="39">
        <v>14</v>
      </c>
      <c r="I60" s="50">
        <v>0</v>
      </c>
      <c r="J60" s="39">
        <v>20</v>
      </c>
      <c r="K60" s="50">
        <v>0</v>
      </c>
      <c r="L60" s="50">
        <v>0</v>
      </c>
      <c r="M60" s="50">
        <v>11</v>
      </c>
      <c r="N60" s="51">
        <v>0</v>
      </c>
      <c r="P60" s="27"/>
      <c r="Q60" s="27"/>
    </row>
    <row r="61" spans="2:17" ht="12.75">
      <c r="B61" s="45"/>
      <c r="C61" s="46"/>
      <c r="D61" s="39"/>
      <c r="E61" s="39"/>
      <c r="F61" s="39"/>
      <c r="G61" s="39"/>
      <c r="H61" s="46"/>
      <c r="I61" s="50"/>
      <c r="J61" s="39"/>
      <c r="K61" s="50"/>
      <c r="L61" s="50"/>
      <c r="M61" s="50"/>
      <c r="N61" s="51"/>
      <c r="P61" s="28"/>
      <c r="Q61" s="27"/>
    </row>
    <row r="62" spans="2:17" ht="12.75">
      <c r="B62" s="45" t="s">
        <v>100</v>
      </c>
      <c r="C62" s="39"/>
      <c r="D62" s="39"/>
      <c r="E62" s="39"/>
      <c r="F62" s="39"/>
      <c r="G62" s="39"/>
      <c r="H62" s="39"/>
      <c r="I62" s="50"/>
      <c r="J62" s="39"/>
      <c r="K62" s="50"/>
      <c r="L62" s="50"/>
      <c r="M62" s="50"/>
      <c r="N62" s="51"/>
      <c r="P62" s="27"/>
      <c r="Q62" s="27"/>
    </row>
    <row r="63" spans="2:17" ht="12.75">
      <c r="B63" s="45" t="s">
        <v>101</v>
      </c>
      <c r="C63" s="55">
        <v>156</v>
      </c>
      <c r="D63" s="55">
        <v>26</v>
      </c>
      <c r="E63" s="55">
        <v>0</v>
      </c>
      <c r="F63" s="55">
        <v>53</v>
      </c>
      <c r="G63" s="55">
        <v>110</v>
      </c>
      <c r="H63" s="55">
        <v>89</v>
      </c>
      <c r="I63" s="47">
        <v>52</v>
      </c>
      <c r="J63" s="55">
        <v>111</v>
      </c>
      <c r="K63" s="47">
        <v>106</v>
      </c>
      <c r="L63" s="47">
        <v>35</v>
      </c>
      <c r="M63" s="47">
        <v>88</v>
      </c>
      <c r="N63" s="48">
        <v>35</v>
      </c>
      <c r="P63" s="27"/>
      <c r="Q63" s="27"/>
    </row>
    <row r="64" spans="2:17" ht="12.75">
      <c r="B64" s="38"/>
      <c r="C64" s="39"/>
      <c r="D64" s="39"/>
      <c r="E64" s="39"/>
      <c r="F64" s="39"/>
      <c r="G64" s="39"/>
      <c r="H64" s="39"/>
      <c r="I64" s="50"/>
      <c r="J64" s="39"/>
      <c r="K64" s="50"/>
      <c r="L64" s="50"/>
      <c r="M64" s="50"/>
      <c r="N64" s="51"/>
      <c r="P64" s="27"/>
      <c r="Q64" s="27"/>
    </row>
    <row r="65" spans="2:17" ht="12.75">
      <c r="B65" s="45" t="s">
        <v>63</v>
      </c>
      <c r="C65" s="46">
        <v>2790</v>
      </c>
      <c r="D65" s="55">
        <v>3358</v>
      </c>
      <c r="E65" s="55">
        <v>5331</v>
      </c>
      <c r="F65" s="55">
        <v>6045</v>
      </c>
      <c r="G65" s="55">
        <v>5920</v>
      </c>
      <c r="H65" s="55">
        <v>8307</v>
      </c>
      <c r="I65" s="47">
        <v>15175</v>
      </c>
      <c r="J65" s="55">
        <v>17413</v>
      </c>
      <c r="K65" s="47">
        <v>8597</v>
      </c>
      <c r="L65" s="47">
        <v>7605</v>
      </c>
      <c r="M65" s="47">
        <v>4495</v>
      </c>
      <c r="N65" s="48">
        <v>5353</v>
      </c>
      <c r="P65" s="28"/>
      <c r="Q65" s="27"/>
    </row>
    <row r="66" spans="2:17" ht="12.75">
      <c r="B66" s="45" t="s">
        <v>64</v>
      </c>
      <c r="C66" s="46">
        <v>707</v>
      </c>
      <c r="D66" s="55">
        <v>757</v>
      </c>
      <c r="E66" s="55">
        <v>1295</v>
      </c>
      <c r="F66" s="55">
        <v>1969</v>
      </c>
      <c r="G66" s="55">
        <v>1680</v>
      </c>
      <c r="H66" s="55">
        <v>2692</v>
      </c>
      <c r="I66" s="47">
        <v>4222</v>
      </c>
      <c r="J66" s="55">
        <v>3960</v>
      </c>
      <c r="K66" s="47">
        <v>1347</v>
      </c>
      <c r="L66" s="47">
        <v>2310</v>
      </c>
      <c r="M66" s="47">
        <v>980</v>
      </c>
      <c r="N66" s="48">
        <v>1985</v>
      </c>
      <c r="P66" s="28"/>
      <c r="Q66" s="27"/>
    </row>
    <row r="67" spans="2:17" ht="12.75">
      <c r="B67" s="38" t="s">
        <v>102</v>
      </c>
      <c r="C67" s="39">
        <v>58</v>
      </c>
      <c r="D67" s="39">
        <v>112</v>
      </c>
      <c r="E67" s="39">
        <v>249</v>
      </c>
      <c r="F67" s="39">
        <v>415</v>
      </c>
      <c r="G67" s="39">
        <v>272</v>
      </c>
      <c r="H67" s="39">
        <v>795</v>
      </c>
      <c r="I67" s="50">
        <v>1212</v>
      </c>
      <c r="J67" s="39">
        <v>1240</v>
      </c>
      <c r="K67" s="50">
        <v>256</v>
      </c>
      <c r="L67" s="50">
        <v>403</v>
      </c>
      <c r="M67" s="50">
        <v>190</v>
      </c>
      <c r="N67" s="51">
        <v>337</v>
      </c>
      <c r="P67" s="27"/>
      <c r="Q67" s="27"/>
    </row>
    <row r="68" spans="2:17" ht="12.75">
      <c r="B68" s="38" t="s">
        <v>103</v>
      </c>
      <c r="C68" s="39">
        <v>25</v>
      </c>
      <c r="D68" s="39">
        <v>52</v>
      </c>
      <c r="E68" s="39">
        <v>121</v>
      </c>
      <c r="F68" s="39">
        <v>303</v>
      </c>
      <c r="G68" s="39">
        <v>140</v>
      </c>
      <c r="H68" s="39">
        <v>250</v>
      </c>
      <c r="I68" s="50">
        <v>531</v>
      </c>
      <c r="J68" s="39">
        <v>190</v>
      </c>
      <c r="K68" s="50">
        <v>117</v>
      </c>
      <c r="L68" s="50">
        <v>222</v>
      </c>
      <c r="M68" s="50">
        <v>86</v>
      </c>
      <c r="N68" s="51">
        <v>254</v>
      </c>
      <c r="P68" s="27"/>
      <c r="Q68" s="27"/>
    </row>
    <row r="69" spans="2:17" ht="12.75">
      <c r="B69" s="38" t="s">
        <v>104</v>
      </c>
      <c r="C69" s="39">
        <v>404</v>
      </c>
      <c r="D69" s="39">
        <v>331</v>
      </c>
      <c r="E69" s="39">
        <v>607</v>
      </c>
      <c r="F69" s="39">
        <v>859</v>
      </c>
      <c r="G69" s="39">
        <v>908</v>
      </c>
      <c r="H69" s="39">
        <v>1000</v>
      </c>
      <c r="I69" s="50">
        <v>1611</v>
      </c>
      <c r="J69" s="39">
        <v>1729</v>
      </c>
      <c r="K69" s="50">
        <v>777</v>
      </c>
      <c r="L69" s="50">
        <v>1236</v>
      </c>
      <c r="M69" s="50">
        <v>514</v>
      </c>
      <c r="N69" s="51">
        <v>722</v>
      </c>
      <c r="P69" s="27"/>
      <c r="Q69" s="27"/>
    </row>
    <row r="70" spans="2:17" ht="12.75">
      <c r="B70" s="38" t="s">
        <v>105</v>
      </c>
      <c r="C70" s="39">
        <v>163</v>
      </c>
      <c r="D70" s="39">
        <v>206</v>
      </c>
      <c r="E70" s="39">
        <v>184</v>
      </c>
      <c r="F70" s="39">
        <v>299</v>
      </c>
      <c r="G70" s="39">
        <v>264</v>
      </c>
      <c r="H70" s="39">
        <v>504</v>
      </c>
      <c r="I70" s="50">
        <v>643</v>
      </c>
      <c r="J70" s="39">
        <v>566</v>
      </c>
      <c r="K70" s="50">
        <v>125</v>
      </c>
      <c r="L70" s="50">
        <v>273</v>
      </c>
      <c r="M70" s="50">
        <v>148</v>
      </c>
      <c r="N70" s="51">
        <v>492</v>
      </c>
      <c r="P70" s="27"/>
      <c r="Q70" s="27"/>
    </row>
    <row r="71" spans="2:17" ht="12.75">
      <c r="B71" s="38" t="s">
        <v>106</v>
      </c>
      <c r="C71" s="39">
        <v>55</v>
      </c>
      <c r="D71" s="39">
        <v>54</v>
      </c>
      <c r="E71" s="39">
        <v>133</v>
      </c>
      <c r="F71" s="39">
        <v>90</v>
      </c>
      <c r="G71" s="39">
        <v>94</v>
      </c>
      <c r="H71" s="39">
        <v>140</v>
      </c>
      <c r="I71" s="50">
        <v>223</v>
      </c>
      <c r="J71" s="39">
        <v>233</v>
      </c>
      <c r="K71" s="50">
        <v>70</v>
      </c>
      <c r="L71" s="50">
        <v>174</v>
      </c>
      <c r="M71" s="50">
        <v>39</v>
      </c>
      <c r="N71" s="51">
        <v>178</v>
      </c>
      <c r="P71" s="27"/>
      <c r="Q71" s="27"/>
    </row>
    <row r="72" spans="2:17" ht="12.75">
      <c r="B72" s="38" t="s">
        <v>71</v>
      </c>
      <c r="C72" s="39">
        <v>175</v>
      </c>
      <c r="D72" s="39">
        <v>147</v>
      </c>
      <c r="E72" s="39">
        <v>230</v>
      </c>
      <c r="F72" s="39">
        <v>253</v>
      </c>
      <c r="G72" s="39">
        <v>293</v>
      </c>
      <c r="H72" s="39">
        <v>487</v>
      </c>
      <c r="I72" s="50">
        <v>555</v>
      </c>
      <c r="J72" s="39">
        <v>376</v>
      </c>
      <c r="K72" s="50">
        <v>278</v>
      </c>
      <c r="L72" s="50">
        <v>338</v>
      </c>
      <c r="M72" s="50">
        <v>121</v>
      </c>
      <c r="N72" s="51">
        <v>309</v>
      </c>
      <c r="P72" s="27"/>
      <c r="Q72" s="27"/>
    </row>
    <row r="73" spans="2:17" ht="12.75">
      <c r="B73" s="38" t="s">
        <v>72</v>
      </c>
      <c r="C73" s="39">
        <v>24</v>
      </c>
      <c r="D73" s="39">
        <v>12</v>
      </c>
      <c r="E73" s="39">
        <v>482</v>
      </c>
      <c r="F73" s="39">
        <v>19</v>
      </c>
      <c r="G73" s="39">
        <v>107</v>
      </c>
      <c r="H73" s="39">
        <v>239</v>
      </c>
      <c r="I73" s="50">
        <v>419</v>
      </c>
      <c r="J73" s="39">
        <v>618</v>
      </c>
      <c r="K73" s="50">
        <v>517</v>
      </c>
      <c r="L73" s="50">
        <v>88</v>
      </c>
      <c r="M73" s="50">
        <v>107</v>
      </c>
      <c r="N73" s="51">
        <v>93</v>
      </c>
      <c r="P73" s="27"/>
      <c r="Q73" s="27"/>
    </row>
    <row r="74" spans="2:17" ht="12.75">
      <c r="B74" s="38" t="s">
        <v>73</v>
      </c>
      <c r="C74" s="39">
        <v>8</v>
      </c>
      <c r="D74" s="39">
        <v>0</v>
      </c>
      <c r="E74" s="39">
        <v>12</v>
      </c>
      <c r="F74" s="39">
        <v>33</v>
      </c>
      <c r="G74" s="39">
        <v>17</v>
      </c>
      <c r="H74" s="39">
        <v>0</v>
      </c>
      <c r="I74" s="50">
        <v>0</v>
      </c>
      <c r="J74" s="39">
        <v>27</v>
      </c>
      <c r="K74" s="50">
        <v>26</v>
      </c>
      <c r="L74" s="50">
        <v>17</v>
      </c>
      <c r="M74" s="50">
        <v>9</v>
      </c>
      <c r="N74" s="51">
        <v>11</v>
      </c>
      <c r="P74" s="27"/>
      <c r="Q74" s="27"/>
    </row>
    <row r="75" spans="2:17" ht="12.75">
      <c r="B75" s="38" t="s">
        <v>74</v>
      </c>
      <c r="C75" s="39">
        <v>927</v>
      </c>
      <c r="D75" s="39">
        <v>1077</v>
      </c>
      <c r="E75" s="39">
        <v>1761</v>
      </c>
      <c r="F75" s="39">
        <v>2140</v>
      </c>
      <c r="G75" s="39">
        <v>2315</v>
      </c>
      <c r="H75" s="39">
        <v>2412</v>
      </c>
      <c r="I75" s="50">
        <v>6707</v>
      </c>
      <c r="J75" s="39">
        <v>7665</v>
      </c>
      <c r="K75" s="50">
        <v>3819</v>
      </c>
      <c r="L75" s="50">
        <v>2595</v>
      </c>
      <c r="M75" s="50">
        <v>1411</v>
      </c>
      <c r="N75" s="51">
        <v>1369</v>
      </c>
      <c r="P75" s="27"/>
      <c r="Q75" s="27"/>
    </row>
    <row r="76" spans="2:17" ht="12.75">
      <c r="B76" s="38" t="s">
        <v>75</v>
      </c>
      <c r="C76" s="39">
        <v>537</v>
      </c>
      <c r="D76" s="39">
        <v>725</v>
      </c>
      <c r="E76" s="39">
        <v>840</v>
      </c>
      <c r="F76" s="39">
        <v>973</v>
      </c>
      <c r="G76" s="39">
        <v>795</v>
      </c>
      <c r="H76" s="39">
        <v>1632</v>
      </c>
      <c r="I76" s="50">
        <v>2449</v>
      </c>
      <c r="J76" s="39">
        <v>2195</v>
      </c>
      <c r="K76" s="50">
        <v>1685</v>
      </c>
      <c r="L76" s="50">
        <v>1118</v>
      </c>
      <c r="M76" s="50">
        <v>815</v>
      </c>
      <c r="N76" s="51">
        <v>865</v>
      </c>
      <c r="P76" s="27"/>
      <c r="Q76" s="27"/>
    </row>
    <row r="77" spans="2:17" ht="12.75">
      <c r="B77" s="38" t="s">
        <v>76</v>
      </c>
      <c r="C77" s="39">
        <v>89</v>
      </c>
      <c r="D77" s="39">
        <v>237</v>
      </c>
      <c r="E77" s="39">
        <v>128</v>
      </c>
      <c r="F77" s="39">
        <v>158</v>
      </c>
      <c r="G77" s="39">
        <v>149</v>
      </c>
      <c r="H77" s="39">
        <v>150</v>
      </c>
      <c r="I77" s="50">
        <v>198</v>
      </c>
      <c r="J77" s="39">
        <v>307</v>
      </c>
      <c r="K77" s="50">
        <v>238</v>
      </c>
      <c r="L77" s="50">
        <v>178</v>
      </c>
      <c r="M77" s="50">
        <v>109</v>
      </c>
      <c r="N77" s="51">
        <v>196</v>
      </c>
      <c r="P77" s="27"/>
      <c r="Q77" s="27"/>
    </row>
    <row r="78" spans="2:17" ht="12.75">
      <c r="B78" s="38" t="s">
        <v>107</v>
      </c>
      <c r="C78" s="39">
        <v>22</v>
      </c>
      <c r="D78" s="39">
        <v>12</v>
      </c>
      <c r="E78" s="39">
        <v>30</v>
      </c>
      <c r="F78" s="39">
        <v>47</v>
      </c>
      <c r="G78" s="39">
        <v>11</v>
      </c>
      <c r="H78" s="39">
        <v>18</v>
      </c>
      <c r="I78" s="50">
        <v>92</v>
      </c>
      <c r="J78" s="39">
        <v>167</v>
      </c>
      <c r="K78" s="50">
        <v>102</v>
      </c>
      <c r="L78" s="50">
        <v>85</v>
      </c>
      <c r="M78" s="50">
        <v>8</v>
      </c>
      <c r="N78" s="51">
        <v>93</v>
      </c>
      <c r="P78" s="27"/>
      <c r="Q78" s="27"/>
    </row>
    <row r="79" spans="2:17" ht="12.75">
      <c r="B79" s="38" t="s">
        <v>70</v>
      </c>
      <c r="C79" s="39">
        <v>13</v>
      </c>
      <c r="D79" s="39">
        <v>83</v>
      </c>
      <c r="E79" s="39">
        <v>56</v>
      </c>
      <c r="F79" s="39">
        <v>50</v>
      </c>
      <c r="G79" s="39">
        <v>55</v>
      </c>
      <c r="H79" s="39">
        <v>26</v>
      </c>
      <c r="I79" s="50">
        <v>21</v>
      </c>
      <c r="J79" s="39">
        <v>47</v>
      </c>
      <c r="K79" s="50">
        <v>60</v>
      </c>
      <c r="L79" s="50">
        <v>98</v>
      </c>
      <c r="M79" s="50">
        <v>83</v>
      </c>
      <c r="N79" s="51">
        <v>33</v>
      </c>
      <c r="P79" s="27"/>
      <c r="Q79" s="27"/>
    </row>
    <row r="80" spans="2:17" ht="12.75">
      <c r="B80" s="38" t="s">
        <v>108</v>
      </c>
      <c r="C80" s="39">
        <v>0</v>
      </c>
      <c r="D80" s="39">
        <v>0</v>
      </c>
      <c r="E80" s="39">
        <v>16</v>
      </c>
      <c r="F80" s="39">
        <v>15</v>
      </c>
      <c r="G80" s="39">
        <v>30</v>
      </c>
      <c r="H80" s="39">
        <v>17</v>
      </c>
      <c r="I80" s="50">
        <v>19</v>
      </c>
      <c r="J80" s="39">
        <v>0</v>
      </c>
      <c r="K80" s="50">
        <v>0</v>
      </c>
      <c r="L80" s="50">
        <v>25</v>
      </c>
      <c r="M80" s="50">
        <v>11</v>
      </c>
      <c r="N80" s="51">
        <v>0</v>
      </c>
      <c r="P80" s="27"/>
      <c r="Q80" s="27"/>
    </row>
    <row r="81" spans="2:17" ht="12.75">
      <c r="B81" s="69" t="s">
        <v>109</v>
      </c>
      <c r="C81" s="39">
        <v>284</v>
      </c>
      <c r="D81" s="39">
        <v>305</v>
      </c>
      <c r="E81" s="39">
        <v>476</v>
      </c>
      <c r="F81" s="39">
        <v>385</v>
      </c>
      <c r="G81" s="39">
        <v>462</v>
      </c>
      <c r="H81" s="39">
        <v>629</v>
      </c>
      <c r="I81" s="50">
        <v>489</v>
      </c>
      <c r="J81" s="39">
        <v>2045</v>
      </c>
      <c r="K81" s="50">
        <v>520</v>
      </c>
      <c r="L81" s="50">
        <v>748</v>
      </c>
      <c r="M81" s="50">
        <v>836</v>
      </c>
      <c r="N81" s="51">
        <v>394</v>
      </c>
      <c r="P81" s="27"/>
      <c r="Q81" s="27"/>
    </row>
    <row r="82" spans="2:17" ht="12.75">
      <c r="B82" s="70"/>
      <c r="C82" s="39"/>
      <c r="D82" s="39"/>
      <c r="E82" s="39"/>
      <c r="F82" s="39"/>
      <c r="G82" s="39"/>
      <c r="H82" s="39"/>
      <c r="I82" s="50"/>
      <c r="J82" s="39"/>
      <c r="K82" s="50"/>
      <c r="L82" s="50"/>
      <c r="M82" s="50"/>
      <c r="N82" s="51"/>
      <c r="P82" s="27"/>
      <c r="Q82" s="27"/>
    </row>
    <row r="83" spans="2:17" ht="12.75">
      <c r="B83" s="45" t="s">
        <v>77</v>
      </c>
      <c r="C83" s="46">
        <v>389</v>
      </c>
      <c r="D83" s="55">
        <v>334</v>
      </c>
      <c r="E83" s="55">
        <v>578</v>
      </c>
      <c r="F83" s="55">
        <v>822</v>
      </c>
      <c r="G83" s="55">
        <v>1069</v>
      </c>
      <c r="H83" s="46">
        <v>1590</v>
      </c>
      <c r="I83" s="47">
        <v>1668</v>
      </c>
      <c r="J83" s="55">
        <v>1521</v>
      </c>
      <c r="K83" s="47">
        <v>1626</v>
      </c>
      <c r="L83" s="47">
        <v>933</v>
      </c>
      <c r="M83" s="47">
        <v>386</v>
      </c>
      <c r="N83" s="48">
        <v>626</v>
      </c>
      <c r="P83" s="28"/>
      <c r="Q83" s="27"/>
    </row>
    <row r="84" spans="2:17" ht="12.75">
      <c r="B84" s="38" t="s">
        <v>78</v>
      </c>
      <c r="C84" s="39">
        <v>379</v>
      </c>
      <c r="D84" s="39">
        <v>279</v>
      </c>
      <c r="E84" s="39">
        <v>560</v>
      </c>
      <c r="F84" s="39">
        <v>749</v>
      </c>
      <c r="G84" s="39">
        <v>1015</v>
      </c>
      <c r="H84" s="39">
        <v>1480</v>
      </c>
      <c r="I84" s="50">
        <v>1540</v>
      </c>
      <c r="J84" s="39">
        <v>1451</v>
      </c>
      <c r="K84" s="50">
        <v>1456</v>
      </c>
      <c r="L84" s="50">
        <v>844</v>
      </c>
      <c r="M84" s="50">
        <v>371</v>
      </c>
      <c r="N84" s="51">
        <v>612</v>
      </c>
      <c r="P84" s="27"/>
      <c r="Q84" s="27"/>
    </row>
    <row r="85" spans="2:17" ht="12.75">
      <c r="B85" s="38" t="s">
        <v>79</v>
      </c>
      <c r="C85" s="39">
        <v>10</v>
      </c>
      <c r="D85" s="39">
        <v>55</v>
      </c>
      <c r="E85" s="39">
        <v>17</v>
      </c>
      <c r="F85" s="39">
        <v>72</v>
      </c>
      <c r="G85" s="39">
        <v>54</v>
      </c>
      <c r="H85" s="39">
        <v>109</v>
      </c>
      <c r="I85" s="50">
        <v>127</v>
      </c>
      <c r="J85" s="39">
        <v>69</v>
      </c>
      <c r="K85" s="50">
        <v>170</v>
      </c>
      <c r="L85" s="50">
        <v>88</v>
      </c>
      <c r="M85" s="50">
        <v>15</v>
      </c>
      <c r="N85" s="51">
        <v>13</v>
      </c>
      <c r="P85" s="27"/>
      <c r="Q85" s="27"/>
    </row>
    <row r="86" spans="2:17" ht="12.75">
      <c r="B86" s="38" t="s">
        <v>94</v>
      </c>
      <c r="C86" s="39">
        <v>0</v>
      </c>
      <c r="D86" s="39">
        <v>0</v>
      </c>
      <c r="E86" s="39">
        <v>0</v>
      </c>
      <c r="F86" s="39">
        <v>0</v>
      </c>
      <c r="G86" s="39">
        <v>0</v>
      </c>
      <c r="H86" s="39">
        <v>0</v>
      </c>
      <c r="I86" s="50">
        <v>0</v>
      </c>
      <c r="J86" s="39">
        <v>0</v>
      </c>
      <c r="K86" s="50">
        <v>0</v>
      </c>
      <c r="L86" s="50">
        <v>0</v>
      </c>
      <c r="M86" s="50">
        <v>0</v>
      </c>
      <c r="N86" s="51">
        <v>0</v>
      </c>
      <c r="P86" s="27"/>
      <c r="Q86" s="27"/>
    </row>
    <row r="87" spans="2:17" ht="12.75">
      <c r="B87" s="38"/>
      <c r="C87" s="39"/>
      <c r="D87" s="39"/>
      <c r="E87" s="39"/>
      <c r="F87" s="39"/>
      <c r="G87" s="39"/>
      <c r="H87" s="39"/>
      <c r="I87" s="50"/>
      <c r="J87" s="39"/>
      <c r="K87" s="50"/>
      <c r="L87" s="50"/>
      <c r="M87" s="50"/>
      <c r="N87" s="51"/>
      <c r="P87" s="27"/>
      <c r="Q87" s="27"/>
    </row>
    <row r="88" spans="2:17" ht="13.5" thickBot="1">
      <c r="B88" s="57" t="s">
        <v>80</v>
      </c>
      <c r="C88" s="58">
        <v>0</v>
      </c>
      <c r="D88" s="71">
        <v>0</v>
      </c>
      <c r="E88" s="71">
        <v>0</v>
      </c>
      <c r="F88" s="71">
        <v>30</v>
      </c>
      <c r="G88" s="71">
        <v>0</v>
      </c>
      <c r="H88" s="58">
        <v>73</v>
      </c>
      <c r="I88" s="60">
        <v>0</v>
      </c>
      <c r="J88" s="71">
        <v>63</v>
      </c>
      <c r="K88" s="60">
        <v>19</v>
      </c>
      <c r="L88" s="60">
        <v>24</v>
      </c>
      <c r="M88" s="60">
        <v>31</v>
      </c>
      <c r="N88" s="61">
        <v>41</v>
      </c>
      <c r="P88" s="27"/>
      <c r="Q88" s="27"/>
    </row>
    <row r="89" spans="16:17" ht="30" customHeight="1">
      <c r="P89" s="27"/>
      <c r="Q89" s="27"/>
    </row>
    <row r="90" spans="2:17" ht="14.25">
      <c r="B90" s="62" t="s">
        <v>81</v>
      </c>
      <c r="P90" s="27"/>
      <c r="Q90" s="27"/>
    </row>
    <row r="91" spans="2:14" ht="15.75" customHeight="1"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</row>
    <row r="92" ht="18" customHeight="1">
      <c r="B92" s="64" t="s">
        <v>118</v>
      </c>
    </row>
    <row r="93" ht="6" customHeight="1">
      <c r="B93" s="65"/>
    </row>
    <row r="94" ht="18" customHeight="1">
      <c r="B94" s="66" t="s">
        <v>119</v>
      </c>
    </row>
    <row r="96" spans="2:14" ht="12.75">
      <c r="B96" t="s">
        <v>111</v>
      </c>
      <c r="C96">
        <v>22</v>
      </c>
      <c r="D96">
        <v>20</v>
      </c>
      <c r="E96">
        <v>25</v>
      </c>
      <c r="F96">
        <v>70</v>
      </c>
      <c r="G96">
        <v>27</v>
      </c>
      <c r="H96">
        <v>37</v>
      </c>
      <c r="I96">
        <v>50</v>
      </c>
      <c r="J96">
        <v>52</v>
      </c>
      <c r="K96">
        <v>11</v>
      </c>
      <c r="L96">
        <v>8</v>
      </c>
      <c r="M96">
        <v>29</v>
      </c>
      <c r="N96">
        <v>90</v>
      </c>
    </row>
  </sheetData>
  <sheetProtection/>
  <mergeCells count="2">
    <mergeCell ref="B1:N1"/>
    <mergeCell ref="C4:N4"/>
  </mergeCells>
  <printOptions horizontalCentered="1"/>
  <pageMargins left="0.56" right="0.54" top="0.54" bottom="0.54" header="0.5118110236220472" footer="0.5118110236220472"/>
  <pageSetup horizontalDpi="300" verticalDpi="300" orientation="portrait" paperSize="9" scale="5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6"/>
  <sheetViews>
    <sheetView zoomScale="75" zoomScaleNormal="75" zoomScalePageLayoutView="0" workbookViewId="0" topLeftCell="A1">
      <selection activeCell="B1" sqref="B1:N1"/>
    </sheetView>
  </sheetViews>
  <sheetFormatPr defaultColWidth="9.140625" defaultRowHeight="12.75"/>
  <cols>
    <col min="1" max="1" width="2.28125" style="0" customWidth="1"/>
    <col min="2" max="2" width="27.421875" style="0" customWidth="1"/>
    <col min="10" max="10" width="10.7109375" style="0" customWidth="1"/>
    <col min="11" max="11" width="11.00390625" style="0" customWidth="1"/>
    <col min="12" max="12" width="10.57421875" style="0" customWidth="1"/>
    <col min="13" max="13" width="10.421875" style="0" customWidth="1"/>
    <col min="14" max="14" width="10.28125" style="0" customWidth="1"/>
    <col min="15" max="15" width="2.28125" style="0" customWidth="1"/>
  </cols>
  <sheetData>
    <row r="1" spans="1:15" ht="45" customHeight="1" thickBot="1">
      <c r="A1" s="29"/>
      <c r="B1" s="194" t="s">
        <v>16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29"/>
    </row>
    <row r="2" spans="1:15" ht="25.5" customHeight="1" thickTop="1">
      <c r="A2" s="29"/>
      <c r="B2" s="30"/>
      <c r="C2" s="31"/>
      <c r="D2" s="31"/>
      <c r="E2" s="31"/>
      <c r="F2" s="31"/>
      <c r="G2" s="31"/>
      <c r="H2" s="31"/>
      <c r="I2" s="31"/>
      <c r="J2" s="31"/>
      <c r="K2" s="29"/>
      <c r="L2" s="29"/>
      <c r="M2" s="29"/>
      <c r="N2" s="29"/>
      <c r="O2" s="29"/>
    </row>
    <row r="3" spans="1:15" ht="13.5" thickBot="1">
      <c r="A3" s="29"/>
      <c r="B3" s="29"/>
      <c r="C3" s="32"/>
      <c r="D3" s="27"/>
      <c r="E3" s="27"/>
      <c r="F3" s="27"/>
      <c r="G3" s="27"/>
      <c r="H3" s="29"/>
      <c r="I3" s="29"/>
      <c r="J3" s="29"/>
      <c r="K3" s="29"/>
      <c r="L3" s="29"/>
      <c r="M3" s="29"/>
      <c r="N3" s="29"/>
      <c r="O3" s="29"/>
    </row>
    <row r="4" spans="1:15" ht="15.75">
      <c r="A4" s="29"/>
      <c r="B4" s="33" t="s">
        <v>17</v>
      </c>
      <c r="C4" s="195">
        <v>2006</v>
      </c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7"/>
      <c r="O4" s="29"/>
    </row>
    <row r="5" spans="1:15" ht="15" customHeight="1">
      <c r="A5" s="29"/>
      <c r="B5" s="34" t="s">
        <v>18</v>
      </c>
      <c r="C5" s="35" t="s">
        <v>1</v>
      </c>
      <c r="D5" s="35" t="s">
        <v>2</v>
      </c>
      <c r="E5" s="36" t="s">
        <v>3</v>
      </c>
      <c r="F5" s="35" t="s">
        <v>4</v>
      </c>
      <c r="G5" s="35" t="s">
        <v>5</v>
      </c>
      <c r="H5" s="35" t="s">
        <v>6</v>
      </c>
      <c r="I5" s="35" t="s">
        <v>7</v>
      </c>
      <c r="J5" s="35" t="s">
        <v>8</v>
      </c>
      <c r="K5" s="35" t="s">
        <v>9</v>
      </c>
      <c r="L5" s="35" t="s">
        <v>10</v>
      </c>
      <c r="M5" s="35" t="s">
        <v>11</v>
      </c>
      <c r="N5" s="37" t="s">
        <v>12</v>
      </c>
      <c r="O5" s="29"/>
    </row>
    <row r="6" spans="1:15" ht="12.75">
      <c r="A6" s="29"/>
      <c r="B6" s="38"/>
      <c r="C6" s="39"/>
      <c r="D6" s="39"/>
      <c r="E6" s="40"/>
      <c r="F6" s="41"/>
      <c r="G6" s="41"/>
      <c r="H6" s="41"/>
      <c r="I6" s="42"/>
      <c r="J6" s="43"/>
      <c r="K6" s="42"/>
      <c r="L6" s="42"/>
      <c r="M6" s="42"/>
      <c r="N6" s="44"/>
      <c r="O6" s="29"/>
    </row>
    <row r="7" spans="1:17" ht="12.75">
      <c r="A7" s="29"/>
      <c r="B7" s="45" t="s">
        <v>19</v>
      </c>
      <c r="C7" s="46">
        <v>54875</v>
      </c>
      <c r="D7" s="46">
        <v>66151</v>
      </c>
      <c r="E7" s="46">
        <v>107071</v>
      </c>
      <c r="F7" s="46">
        <v>206548</v>
      </c>
      <c r="G7" s="46">
        <v>283513</v>
      </c>
      <c r="H7" s="46">
        <v>280164</v>
      </c>
      <c r="I7" s="47">
        <v>341443</v>
      </c>
      <c r="J7" s="46">
        <v>314872</v>
      </c>
      <c r="K7" s="47">
        <v>296532</v>
      </c>
      <c r="L7" s="47">
        <v>283046</v>
      </c>
      <c r="M7" s="47">
        <v>95682</v>
      </c>
      <c r="N7" s="48">
        <v>71022</v>
      </c>
      <c r="O7" s="29"/>
      <c r="P7" s="28"/>
      <c r="Q7" s="27"/>
    </row>
    <row r="8" spans="1:17" ht="12.75">
      <c r="A8" s="29"/>
      <c r="B8" s="49"/>
      <c r="C8" s="46"/>
      <c r="D8" s="46"/>
      <c r="E8" s="46"/>
      <c r="F8" s="39"/>
      <c r="G8" s="41"/>
      <c r="H8" s="41"/>
      <c r="I8" s="50"/>
      <c r="J8" s="46"/>
      <c r="K8" s="50"/>
      <c r="L8" s="50"/>
      <c r="M8" s="50"/>
      <c r="N8" s="51"/>
      <c r="O8" s="29"/>
      <c r="P8" s="28"/>
      <c r="Q8" s="27"/>
    </row>
    <row r="9" spans="1:17" ht="12.75">
      <c r="A9" s="29"/>
      <c r="B9" s="52" t="s">
        <v>20</v>
      </c>
      <c r="C9" s="46">
        <v>49347</v>
      </c>
      <c r="D9" s="46">
        <v>61129</v>
      </c>
      <c r="E9" s="46">
        <v>99133</v>
      </c>
      <c r="F9" s="46">
        <v>194857</v>
      </c>
      <c r="G9" s="46">
        <v>273821</v>
      </c>
      <c r="H9" s="46">
        <v>267038</v>
      </c>
      <c r="I9" s="47">
        <v>321181</v>
      </c>
      <c r="J9" s="46">
        <v>300320</v>
      </c>
      <c r="K9" s="47">
        <v>282674</v>
      </c>
      <c r="L9" s="47">
        <v>271858</v>
      </c>
      <c r="M9" s="47">
        <v>89198</v>
      </c>
      <c r="N9" s="48">
        <v>63126</v>
      </c>
      <c r="O9" s="29"/>
      <c r="P9" s="53"/>
      <c r="Q9" s="27"/>
    </row>
    <row r="10" spans="1:17" ht="12.75">
      <c r="A10" s="29"/>
      <c r="B10" s="45" t="s">
        <v>86</v>
      </c>
      <c r="C10" s="46">
        <v>45310</v>
      </c>
      <c r="D10" s="46">
        <v>57073</v>
      </c>
      <c r="E10" s="46">
        <v>94738</v>
      </c>
      <c r="F10" s="46">
        <v>179395</v>
      </c>
      <c r="G10" s="46">
        <v>247613</v>
      </c>
      <c r="H10" s="46">
        <v>231355</v>
      </c>
      <c r="I10" s="47">
        <v>283554</v>
      </c>
      <c r="J10" s="46">
        <v>270859</v>
      </c>
      <c r="K10" s="47">
        <v>250458</v>
      </c>
      <c r="L10" s="47">
        <v>242460</v>
      </c>
      <c r="M10" s="47">
        <v>81274</v>
      </c>
      <c r="N10" s="48">
        <v>56612</v>
      </c>
      <c r="O10" s="29"/>
      <c r="P10" s="28"/>
      <c r="Q10" s="27"/>
    </row>
    <row r="11" spans="1:17" ht="12.75">
      <c r="A11" s="29"/>
      <c r="B11" s="54" t="s">
        <v>23</v>
      </c>
      <c r="C11" s="39">
        <v>588</v>
      </c>
      <c r="D11" s="39">
        <v>823</v>
      </c>
      <c r="E11" s="39">
        <v>1305</v>
      </c>
      <c r="F11" s="39">
        <v>3151</v>
      </c>
      <c r="G11" s="39">
        <v>2636</v>
      </c>
      <c r="H11" s="39">
        <v>2230</v>
      </c>
      <c r="I11" s="50">
        <v>3622</v>
      </c>
      <c r="J11" s="39">
        <v>3187</v>
      </c>
      <c r="K11" s="50">
        <v>1989</v>
      </c>
      <c r="L11" s="50">
        <v>2704</v>
      </c>
      <c r="M11" s="50">
        <v>1106</v>
      </c>
      <c r="N11" s="51">
        <v>920</v>
      </c>
      <c r="O11" s="29"/>
      <c r="P11" s="27"/>
      <c r="Q11" s="27"/>
    </row>
    <row r="12" spans="1:17" ht="12.75">
      <c r="A12" s="29"/>
      <c r="B12" s="38" t="s">
        <v>54</v>
      </c>
      <c r="C12" s="39">
        <v>190</v>
      </c>
      <c r="D12" s="39">
        <v>233</v>
      </c>
      <c r="E12" s="39">
        <v>849</v>
      </c>
      <c r="F12" s="39">
        <v>541</v>
      </c>
      <c r="G12" s="39">
        <v>1275</v>
      </c>
      <c r="H12" s="39">
        <v>2754</v>
      </c>
      <c r="I12" s="50">
        <v>3593</v>
      </c>
      <c r="J12" s="39">
        <v>3171</v>
      </c>
      <c r="K12" s="50">
        <v>3335</v>
      </c>
      <c r="L12" s="50">
        <v>2403</v>
      </c>
      <c r="M12" s="50">
        <v>275</v>
      </c>
      <c r="N12" s="51">
        <v>140</v>
      </c>
      <c r="O12" s="29"/>
      <c r="P12" s="27"/>
      <c r="Q12" s="27"/>
    </row>
    <row r="13" spans="1:17" ht="12.75">
      <c r="A13" s="29"/>
      <c r="B13" s="38" t="s">
        <v>26</v>
      </c>
      <c r="C13" s="39">
        <v>51</v>
      </c>
      <c r="D13" s="39">
        <v>958</v>
      </c>
      <c r="E13" s="39">
        <v>1191</v>
      </c>
      <c r="F13" s="39">
        <v>2959</v>
      </c>
      <c r="G13" s="39">
        <v>4004</v>
      </c>
      <c r="H13" s="39">
        <v>4492</v>
      </c>
      <c r="I13" s="50">
        <v>5984</v>
      </c>
      <c r="J13" s="39">
        <v>3966</v>
      </c>
      <c r="K13" s="50">
        <v>3957</v>
      </c>
      <c r="L13" s="50">
        <v>2942</v>
      </c>
      <c r="M13" s="50">
        <v>153</v>
      </c>
      <c r="N13" s="51">
        <v>138</v>
      </c>
      <c r="O13" s="29"/>
      <c r="P13" s="27"/>
      <c r="Q13" s="27"/>
    </row>
    <row r="14" spans="1:17" ht="12.75">
      <c r="A14" s="29"/>
      <c r="B14" s="38" t="s">
        <v>25</v>
      </c>
      <c r="C14" s="39">
        <v>4249</v>
      </c>
      <c r="D14" s="39">
        <v>4724</v>
      </c>
      <c r="E14" s="39">
        <v>11448</v>
      </c>
      <c r="F14" s="39">
        <v>17724</v>
      </c>
      <c r="G14" s="39">
        <v>16107</v>
      </c>
      <c r="H14" s="39">
        <v>13842</v>
      </c>
      <c r="I14" s="50">
        <v>13404</v>
      </c>
      <c r="J14" s="39">
        <v>14325</v>
      </c>
      <c r="K14" s="50">
        <v>16149</v>
      </c>
      <c r="L14" s="50">
        <v>22433</v>
      </c>
      <c r="M14" s="50">
        <v>12582</v>
      </c>
      <c r="N14" s="51">
        <v>5816</v>
      </c>
      <c r="O14" s="29"/>
      <c r="P14" s="27"/>
      <c r="Q14" s="27"/>
    </row>
    <row r="15" spans="1:17" ht="12.75">
      <c r="A15" s="29"/>
      <c r="B15" s="38" t="s">
        <v>41</v>
      </c>
      <c r="C15" s="39">
        <v>120</v>
      </c>
      <c r="D15" s="39">
        <v>86</v>
      </c>
      <c r="E15" s="39">
        <v>52</v>
      </c>
      <c r="F15" s="39">
        <v>121</v>
      </c>
      <c r="G15" s="39">
        <v>148</v>
      </c>
      <c r="H15" s="39">
        <v>168</v>
      </c>
      <c r="I15" s="50">
        <v>76</v>
      </c>
      <c r="J15" s="39">
        <v>179</v>
      </c>
      <c r="K15" s="50">
        <v>211</v>
      </c>
      <c r="L15" s="50">
        <v>137</v>
      </c>
      <c r="M15" s="50">
        <v>114</v>
      </c>
      <c r="N15" s="51">
        <v>38</v>
      </c>
      <c r="O15" s="29"/>
      <c r="P15" s="27"/>
      <c r="Q15" s="27"/>
    </row>
    <row r="16" spans="1:17" ht="12.75">
      <c r="A16" s="29"/>
      <c r="B16" s="38" t="s">
        <v>27</v>
      </c>
      <c r="C16" s="39">
        <v>6131</v>
      </c>
      <c r="D16" s="39">
        <v>5899</v>
      </c>
      <c r="E16" s="39">
        <v>9188</v>
      </c>
      <c r="F16" s="39">
        <v>13215</v>
      </c>
      <c r="G16" s="39">
        <v>10275</v>
      </c>
      <c r="H16" s="39">
        <v>9837</v>
      </c>
      <c r="I16" s="50">
        <v>15892</v>
      </c>
      <c r="J16" s="39">
        <v>14658</v>
      </c>
      <c r="K16" s="50">
        <v>10756</v>
      </c>
      <c r="L16" s="50">
        <v>10626</v>
      </c>
      <c r="M16" s="50">
        <v>9511</v>
      </c>
      <c r="N16" s="51">
        <v>10772</v>
      </c>
      <c r="O16" s="29"/>
      <c r="P16" s="27"/>
      <c r="Q16" s="27"/>
    </row>
    <row r="17" spans="1:17" ht="12.75">
      <c r="A17" s="29"/>
      <c r="B17" s="38" t="s">
        <v>30</v>
      </c>
      <c r="C17" s="39">
        <v>210</v>
      </c>
      <c r="D17" s="39">
        <v>258</v>
      </c>
      <c r="E17" s="39">
        <v>338</v>
      </c>
      <c r="F17" s="39">
        <v>286</v>
      </c>
      <c r="G17" s="39">
        <v>452</v>
      </c>
      <c r="H17" s="39">
        <v>328</v>
      </c>
      <c r="I17" s="50">
        <v>468</v>
      </c>
      <c r="J17" s="39">
        <v>622</v>
      </c>
      <c r="K17" s="50">
        <v>387</v>
      </c>
      <c r="L17" s="50">
        <v>401</v>
      </c>
      <c r="M17" s="50">
        <v>279</v>
      </c>
      <c r="N17" s="51">
        <v>184</v>
      </c>
      <c r="O17" s="29"/>
      <c r="P17" s="27"/>
      <c r="Q17" s="27"/>
    </row>
    <row r="18" spans="1:17" ht="12.75">
      <c r="A18" s="29"/>
      <c r="B18" s="38" t="s">
        <v>24</v>
      </c>
      <c r="C18" s="39">
        <v>796</v>
      </c>
      <c r="D18" s="39">
        <v>1219</v>
      </c>
      <c r="E18" s="39">
        <v>1221</v>
      </c>
      <c r="F18" s="39">
        <v>6308</v>
      </c>
      <c r="G18" s="39">
        <v>5291</v>
      </c>
      <c r="H18" s="39">
        <v>3833</v>
      </c>
      <c r="I18" s="50">
        <v>5901</v>
      </c>
      <c r="J18" s="39">
        <v>4587</v>
      </c>
      <c r="K18" s="50">
        <v>3528</v>
      </c>
      <c r="L18" s="50">
        <v>3086</v>
      </c>
      <c r="M18" s="50">
        <v>1074</v>
      </c>
      <c r="N18" s="51">
        <v>929</v>
      </c>
      <c r="O18" s="29"/>
      <c r="P18" s="27"/>
      <c r="Q18" s="27"/>
    </row>
    <row r="19" spans="1:17" ht="12.75">
      <c r="A19" s="29"/>
      <c r="B19" s="38" t="s">
        <v>29</v>
      </c>
      <c r="C19" s="39">
        <v>323</v>
      </c>
      <c r="D19" s="39">
        <v>999</v>
      </c>
      <c r="E19" s="39">
        <v>1267</v>
      </c>
      <c r="F19" s="39">
        <v>2453</v>
      </c>
      <c r="G19" s="41">
        <v>5486</v>
      </c>
      <c r="H19" s="41">
        <v>7703</v>
      </c>
      <c r="I19" s="50">
        <v>8091</v>
      </c>
      <c r="J19" s="39">
        <v>7878</v>
      </c>
      <c r="K19" s="50">
        <v>6651</v>
      </c>
      <c r="L19" s="50">
        <v>5457</v>
      </c>
      <c r="M19" s="50">
        <v>782</v>
      </c>
      <c r="N19" s="51">
        <v>367</v>
      </c>
      <c r="O19" s="29"/>
      <c r="P19" s="27"/>
      <c r="Q19" s="27"/>
    </row>
    <row r="20" spans="1:17" ht="12.75">
      <c r="A20" s="29"/>
      <c r="B20" s="38" t="s">
        <v>31</v>
      </c>
      <c r="C20" s="39">
        <v>413</v>
      </c>
      <c r="D20" s="39">
        <v>576</v>
      </c>
      <c r="E20" s="39">
        <v>630</v>
      </c>
      <c r="F20" s="39">
        <v>1155</v>
      </c>
      <c r="G20" s="39">
        <v>1452</v>
      </c>
      <c r="H20" s="39">
        <v>2232</v>
      </c>
      <c r="I20" s="50">
        <v>2320</v>
      </c>
      <c r="J20" s="39">
        <v>4728</v>
      </c>
      <c r="K20" s="50">
        <v>1530</v>
      </c>
      <c r="L20" s="50">
        <v>1445</v>
      </c>
      <c r="M20" s="50">
        <v>890</v>
      </c>
      <c r="N20" s="51">
        <v>489</v>
      </c>
      <c r="O20" s="29"/>
      <c r="P20" s="27"/>
      <c r="Q20" s="27"/>
    </row>
    <row r="21" spans="1:17" ht="12.75">
      <c r="A21" s="29"/>
      <c r="B21" s="38" t="s">
        <v>43</v>
      </c>
      <c r="C21" s="39">
        <v>30</v>
      </c>
      <c r="D21" s="39">
        <v>21</v>
      </c>
      <c r="E21" s="39">
        <v>61</v>
      </c>
      <c r="F21" s="39">
        <v>247</v>
      </c>
      <c r="G21" s="41">
        <v>164</v>
      </c>
      <c r="H21" s="41">
        <v>609</v>
      </c>
      <c r="I21" s="50">
        <v>410</v>
      </c>
      <c r="J21" s="39">
        <v>271</v>
      </c>
      <c r="K21" s="50">
        <v>529</v>
      </c>
      <c r="L21" s="50">
        <v>565</v>
      </c>
      <c r="M21" s="50">
        <v>80</v>
      </c>
      <c r="N21" s="51">
        <v>81</v>
      </c>
      <c r="O21" s="29"/>
      <c r="P21" s="27"/>
      <c r="Q21" s="27"/>
    </row>
    <row r="22" spans="1:17" ht="12.75">
      <c r="A22" s="29"/>
      <c r="B22" s="38" t="s">
        <v>45</v>
      </c>
      <c r="C22" s="39">
        <v>57</v>
      </c>
      <c r="D22" s="39">
        <v>37</v>
      </c>
      <c r="E22" s="39">
        <v>55</v>
      </c>
      <c r="F22" s="39">
        <v>73</v>
      </c>
      <c r="G22" s="39">
        <v>238</v>
      </c>
      <c r="H22" s="39">
        <v>752</v>
      </c>
      <c r="I22" s="50">
        <v>449</v>
      </c>
      <c r="J22" s="39">
        <v>275</v>
      </c>
      <c r="K22" s="50">
        <v>416</v>
      </c>
      <c r="L22" s="50">
        <v>267</v>
      </c>
      <c r="M22" s="50">
        <v>109</v>
      </c>
      <c r="N22" s="51">
        <v>57</v>
      </c>
      <c r="O22" s="29"/>
      <c r="P22" s="27"/>
      <c r="Q22" s="27"/>
    </row>
    <row r="23" spans="1:17" ht="12.75">
      <c r="A23" s="29"/>
      <c r="B23" s="38" t="s">
        <v>32</v>
      </c>
      <c r="C23" s="39">
        <v>16</v>
      </c>
      <c r="D23" s="39">
        <v>32</v>
      </c>
      <c r="E23" s="39">
        <v>19</v>
      </c>
      <c r="F23" s="39">
        <v>83</v>
      </c>
      <c r="G23" s="41">
        <v>75</v>
      </c>
      <c r="H23" s="41">
        <v>50</v>
      </c>
      <c r="I23" s="50">
        <v>59</v>
      </c>
      <c r="J23" s="39">
        <v>110</v>
      </c>
      <c r="K23" s="50">
        <v>104</v>
      </c>
      <c r="L23" s="50">
        <v>26</v>
      </c>
      <c r="M23" s="50">
        <v>255</v>
      </c>
      <c r="N23" s="51">
        <v>34</v>
      </c>
      <c r="O23" s="29"/>
      <c r="P23" s="27"/>
      <c r="Q23" s="27"/>
    </row>
    <row r="24" spans="1:17" ht="12.75">
      <c r="A24" s="29"/>
      <c r="B24" s="38" t="s">
        <v>47</v>
      </c>
      <c r="C24" s="39">
        <v>122</v>
      </c>
      <c r="D24" s="39">
        <v>237</v>
      </c>
      <c r="E24" s="39">
        <v>222</v>
      </c>
      <c r="F24" s="39">
        <v>678</v>
      </c>
      <c r="G24" s="39">
        <v>758</v>
      </c>
      <c r="H24" s="39">
        <v>1485</v>
      </c>
      <c r="I24" s="50">
        <v>2424</v>
      </c>
      <c r="J24" s="39">
        <v>1858</v>
      </c>
      <c r="K24" s="50">
        <v>1720</v>
      </c>
      <c r="L24" s="50">
        <v>1290</v>
      </c>
      <c r="M24" s="50">
        <v>284</v>
      </c>
      <c r="N24" s="51">
        <v>374</v>
      </c>
      <c r="O24" s="29"/>
      <c r="P24" s="27"/>
      <c r="Q24" s="27"/>
    </row>
    <row r="25" spans="1:17" ht="12.75">
      <c r="A25" s="29"/>
      <c r="B25" s="38" t="s">
        <v>87</v>
      </c>
      <c r="C25" s="39">
        <v>83</v>
      </c>
      <c r="D25" s="39">
        <v>103</v>
      </c>
      <c r="E25" s="39">
        <v>161</v>
      </c>
      <c r="F25" s="39">
        <v>258</v>
      </c>
      <c r="G25" s="39">
        <v>214</v>
      </c>
      <c r="H25" s="39">
        <v>254</v>
      </c>
      <c r="I25" s="50">
        <v>286</v>
      </c>
      <c r="J25" s="39">
        <v>390</v>
      </c>
      <c r="K25" s="50">
        <v>320</v>
      </c>
      <c r="L25" s="50">
        <v>171</v>
      </c>
      <c r="M25" s="50">
        <v>183</v>
      </c>
      <c r="N25" s="51">
        <v>151</v>
      </c>
      <c r="O25" s="29"/>
      <c r="P25" s="27"/>
      <c r="Q25" s="27"/>
    </row>
    <row r="26" spans="1:17" ht="12.75">
      <c r="A26" s="29"/>
      <c r="B26" s="38" t="s">
        <v>33</v>
      </c>
      <c r="C26" s="39">
        <v>563</v>
      </c>
      <c r="D26" s="39">
        <v>610</v>
      </c>
      <c r="E26" s="39">
        <v>1245</v>
      </c>
      <c r="F26" s="67">
        <v>2517</v>
      </c>
      <c r="G26" s="39">
        <v>3962</v>
      </c>
      <c r="H26" s="39">
        <v>2561</v>
      </c>
      <c r="I26" s="50">
        <v>3797</v>
      </c>
      <c r="J26" s="39">
        <v>2925</v>
      </c>
      <c r="K26" s="50">
        <v>3405</v>
      </c>
      <c r="L26" s="50">
        <v>4409</v>
      </c>
      <c r="M26" s="50">
        <v>1238</v>
      </c>
      <c r="N26" s="51">
        <v>973</v>
      </c>
      <c r="O26" s="29"/>
      <c r="P26" s="27"/>
      <c r="Q26" s="27"/>
    </row>
    <row r="27" spans="1:17" ht="12.75">
      <c r="A27" s="29"/>
      <c r="B27" s="38" t="s">
        <v>22</v>
      </c>
      <c r="C27" s="39">
        <v>252</v>
      </c>
      <c r="D27" s="39">
        <v>627</v>
      </c>
      <c r="E27" s="39">
        <v>866</v>
      </c>
      <c r="F27" s="39">
        <v>2643</v>
      </c>
      <c r="G27" s="39">
        <v>2387</v>
      </c>
      <c r="H27" s="39">
        <v>2774</v>
      </c>
      <c r="I27" s="50">
        <v>3034</v>
      </c>
      <c r="J27" s="39">
        <v>2677</v>
      </c>
      <c r="K27" s="50">
        <v>3092</v>
      </c>
      <c r="L27" s="50">
        <v>3629</v>
      </c>
      <c r="M27" s="50">
        <v>1263</v>
      </c>
      <c r="N27" s="51">
        <v>538</v>
      </c>
      <c r="O27" s="29"/>
      <c r="P27" s="27"/>
      <c r="Q27" s="27"/>
    </row>
    <row r="28" spans="1:17" ht="12.75">
      <c r="A28" s="29"/>
      <c r="B28" s="38" t="s">
        <v>49</v>
      </c>
      <c r="C28" s="39">
        <v>555</v>
      </c>
      <c r="D28" s="39">
        <v>785</v>
      </c>
      <c r="E28" s="39">
        <v>915</v>
      </c>
      <c r="F28" s="39">
        <v>1142</v>
      </c>
      <c r="G28" s="39">
        <v>1022</v>
      </c>
      <c r="H28" s="39">
        <v>1591</v>
      </c>
      <c r="I28" s="50">
        <v>1600</v>
      </c>
      <c r="J28" s="39">
        <v>1846</v>
      </c>
      <c r="K28" s="50">
        <v>1838</v>
      </c>
      <c r="L28" s="50">
        <v>1467</v>
      </c>
      <c r="M28" s="50">
        <v>461</v>
      </c>
      <c r="N28" s="51">
        <v>478</v>
      </c>
      <c r="O28" s="29"/>
      <c r="P28" s="27"/>
      <c r="Q28" s="27"/>
    </row>
    <row r="29" spans="1:17" ht="12.75">
      <c r="A29" s="29"/>
      <c r="B29" s="38" t="s">
        <v>34</v>
      </c>
      <c r="C29" s="39">
        <v>38</v>
      </c>
      <c r="D29" s="39">
        <v>39</v>
      </c>
      <c r="E29" s="39">
        <v>20</v>
      </c>
      <c r="F29" s="39">
        <v>107</v>
      </c>
      <c r="G29" s="39">
        <v>178</v>
      </c>
      <c r="H29" s="39">
        <v>80</v>
      </c>
      <c r="I29" s="50">
        <v>88</v>
      </c>
      <c r="J29" s="39">
        <v>416</v>
      </c>
      <c r="K29" s="50">
        <v>92</v>
      </c>
      <c r="L29" s="50">
        <v>37</v>
      </c>
      <c r="M29" s="50">
        <v>57</v>
      </c>
      <c r="N29" s="51">
        <v>44</v>
      </c>
      <c r="O29" s="29"/>
      <c r="P29" s="27"/>
      <c r="Q29" s="27"/>
    </row>
    <row r="30" spans="1:17" ht="12.75">
      <c r="A30" s="29"/>
      <c r="B30" s="38" t="s">
        <v>88</v>
      </c>
      <c r="C30" s="39">
        <v>0</v>
      </c>
      <c r="D30" s="39">
        <v>28</v>
      </c>
      <c r="E30" s="39">
        <v>78</v>
      </c>
      <c r="F30" s="39">
        <v>216</v>
      </c>
      <c r="G30" s="39">
        <v>125</v>
      </c>
      <c r="H30" s="39">
        <v>87</v>
      </c>
      <c r="I30" s="50">
        <v>68</v>
      </c>
      <c r="J30" s="39">
        <v>102</v>
      </c>
      <c r="K30" s="50">
        <v>83</v>
      </c>
      <c r="L30" s="50">
        <v>309</v>
      </c>
      <c r="M30" s="50">
        <v>138</v>
      </c>
      <c r="N30" s="51">
        <v>35</v>
      </c>
      <c r="O30" s="29"/>
      <c r="P30" s="27"/>
      <c r="Q30" s="27"/>
    </row>
    <row r="31" spans="1:17" ht="12.75">
      <c r="A31" s="29"/>
      <c r="B31" s="38" t="s">
        <v>89</v>
      </c>
      <c r="C31" s="39">
        <v>50</v>
      </c>
      <c r="D31" s="39">
        <v>67</v>
      </c>
      <c r="E31" s="39">
        <v>144</v>
      </c>
      <c r="F31" s="39">
        <v>269</v>
      </c>
      <c r="G31" s="39">
        <v>382</v>
      </c>
      <c r="H31" s="39">
        <v>805</v>
      </c>
      <c r="I31" s="50">
        <v>985</v>
      </c>
      <c r="J31" s="39">
        <v>1066</v>
      </c>
      <c r="K31" s="50">
        <v>769</v>
      </c>
      <c r="L31" s="50">
        <v>216</v>
      </c>
      <c r="M31" s="50">
        <v>185</v>
      </c>
      <c r="N31" s="51">
        <v>109</v>
      </c>
      <c r="O31" s="29"/>
      <c r="P31" s="27"/>
      <c r="Q31" s="27"/>
    </row>
    <row r="32" spans="1:17" ht="12.75">
      <c r="A32" s="29"/>
      <c r="B32" s="38" t="s">
        <v>36</v>
      </c>
      <c r="C32" s="39">
        <v>114</v>
      </c>
      <c r="D32" s="39">
        <v>1008</v>
      </c>
      <c r="E32" s="39">
        <v>1738</v>
      </c>
      <c r="F32" s="39">
        <v>3344</v>
      </c>
      <c r="G32" s="39">
        <v>4617</v>
      </c>
      <c r="H32" s="39">
        <v>3587</v>
      </c>
      <c r="I32" s="50">
        <v>2874</v>
      </c>
      <c r="J32" s="39">
        <v>1386</v>
      </c>
      <c r="K32" s="50">
        <v>4447</v>
      </c>
      <c r="L32" s="50">
        <v>4931</v>
      </c>
      <c r="M32" s="50">
        <v>2142</v>
      </c>
      <c r="N32" s="51">
        <v>139</v>
      </c>
      <c r="O32" s="29"/>
      <c r="P32" s="27"/>
      <c r="Q32" s="27"/>
    </row>
    <row r="33" spans="1:17" ht="12.75">
      <c r="A33" s="29"/>
      <c r="B33" s="38" t="s">
        <v>35</v>
      </c>
      <c r="C33" s="39">
        <v>878</v>
      </c>
      <c r="D33" s="39">
        <v>581</v>
      </c>
      <c r="E33" s="39">
        <v>1895</v>
      </c>
      <c r="F33" s="39">
        <v>6318</v>
      </c>
      <c r="G33" s="39">
        <v>14493</v>
      </c>
      <c r="H33" s="39">
        <v>11785</v>
      </c>
      <c r="I33" s="50">
        <v>13731</v>
      </c>
      <c r="J33" s="39">
        <v>11231</v>
      </c>
      <c r="K33" s="50">
        <v>14429</v>
      </c>
      <c r="L33" s="50">
        <v>14292</v>
      </c>
      <c r="M33" s="50">
        <v>3009</v>
      </c>
      <c r="N33" s="51">
        <v>1381</v>
      </c>
      <c r="O33" s="29"/>
      <c r="P33" s="27"/>
      <c r="Q33" s="27"/>
    </row>
    <row r="34" spans="1:17" ht="12.75">
      <c r="A34" s="29"/>
      <c r="B34" s="38" t="s">
        <v>28</v>
      </c>
      <c r="C34" s="39">
        <v>29469</v>
      </c>
      <c r="D34" s="39">
        <v>37108</v>
      </c>
      <c r="E34" s="39">
        <v>59818</v>
      </c>
      <c r="F34" s="39">
        <v>113576</v>
      </c>
      <c r="G34" s="39">
        <v>171861</v>
      </c>
      <c r="H34" s="39">
        <v>157503</v>
      </c>
      <c r="I34" s="50">
        <v>194385</v>
      </c>
      <c r="J34" s="39">
        <v>188993</v>
      </c>
      <c r="K34" s="50">
        <v>170708</v>
      </c>
      <c r="L34" s="50">
        <v>159205</v>
      </c>
      <c r="M34" s="50">
        <v>45091</v>
      </c>
      <c r="N34" s="51">
        <v>32412</v>
      </c>
      <c r="O34" s="29"/>
      <c r="P34" s="27"/>
      <c r="Q34" s="27"/>
    </row>
    <row r="35" spans="1:17" ht="12.75">
      <c r="A35" s="29"/>
      <c r="B35" s="45" t="s">
        <v>90</v>
      </c>
      <c r="C35" s="55">
        <v>1130</v>
      </c>
      <c r="D35" s="39">
        <v>975</v>
      </c>
      <c r="E35" s="39">
        <v>1020</v>
      </c>
      <c r="F35" s="55">
        <v>7134</v>
      </c>
      <c r="G35" s="39">
        <v>10602</v>
      </c>
      <c r="H35" s="39">
        <v>12173</v>
      </c>
      <c r="I35" s="50">
        <v>15908</v>
      </c>
      <c r="J35" s="39">
        <v>10330</v>
      </c>
      <c r="K35" s="50">
        <v>13887</v>
      </c>
      <c r="L35" s="50">
        <v>14620</v>
      </c>
      <c r="M35" s="50">
        <v>2796</v>
      </c>
      <c r="N35" s="51">
        <v>1768</v>
      </c>
      <c r="O35" s="29"/>
      <c r="P35" s="27"/>
      <c r="Q35" s="27"/>
    </row>
    <row r="36" spans="1:17" ht="12.75">
      <c r="A36" s="29"/>
      <c r="B36" s="38" t="s">
        <v>42</v>
      </c>
      <c r="C36" s="39">
        <v>0</v>
      </c>
      <c r="D36" s="39">
        <v>0</v>
      </c>
      <c r="E36" s="39">
        <v>8</v>
      </c>
      <c r="F36" s="39">
        <v>21</v>
      </c>
      <c r="G36" s="39">
        <v>0</v>
      </c>
      <c r="H36" s="39">
        <v>22</v>
      </c>
      <c r="I36" s="50">
        <v>25</v>
      </c>
      <c r="J36" s="39">
        <v>0</v>
      </c>
      <c r="K36" s="50">
        <v>0</v>
      </c>
      <c r="L36" s="50">
        <v>45</v>
      </c>
      <c r="M36" s="50">
        <v>0</v>
      </c>
      <c r="N36" s="51">
        <v>0</v>
      </c>
      <c r="O36" s="29"/>
      <c r="P36" s="27"/>
      <c r="Q36" s="27"/>
    </row>
    <row r="37" spans="1:17" ht="12.75">
      <c r="A37" s="29"/>
      <c r="B37" s="38" t="s">
        <v>46</v>
      </c>
      <c r="C37" s="39">
        <v>801</v>
      </c>
      <c r="D37" s="39">
        <v>616</v>
      </c>
      <c r="E37" s="39">
        <v>164</v>
      </c>
      <c r="F37" s="39">
        <v>2997</v>
      </c>
      <c r="G37" s="39">
        <v>6029</v>
      </c>
      <c r="H37" s="39">
        <v>8050</v>
      </c>
      <c r="I37" s="50">
        <v>9906</v>
      </c>
      <c r="J37" s="39">
        <v>6111</v>
      </c>
      <c r="K37" s="50">
        <v>7739</v>
      </c>
      <c r="L37" s="50">
        <v>6399</v>
      </c>
      <c r="M37" s="50">
        <v>1089</v>
      </c>
      <c r="N37" s="51">
        <v>759</v>
      </c>
      <c r="O37" s="29"/>
      <c r="P37" s="27"/>
      <c r="Q37" s="27"/>
    </row>
    <row r="38" spans="1:17" ht="12.75">
      <c r="A38" s="29"/>
      <c r="B38" s="38" t="s">
        <v>91</v>
      </c>
      <c r="C38" s="39">
        <v>329</v>
      </c>
      <c r="D38" s="39">
        <v>359</v>
      </c>
      <c r="E38" s="39">
        <v>846</v>
      </c>
      <c r="F38" s="39">
        <v>4115</v>
      </c>
      <c r="G38" s="39">
        <v>4572</v>
      </c>
      <c r="H38" s="39">
        <v>4099</v>
      </c>
      <c r="I38" s="50">
        <v>5977</v>
      </c>
      <c r="J38" s="39">
        <v>4219</v>
      </c>
      <c r="K38" s="50">
        <v>6147</v>
      </c>
      <c r="L38" s="50">
        <v>8174</v>
      </c>
      <c r="M38" s="50">
        <v>1706</v>
      </c>
      <c r="N38" s="51">
        <v>1008</v>
      </c>
      <c r="O38" s="29"/>
      <c r="P38" s="27"/>
      <c r="Q38" s="27"/>
    </row>
    <row r="39" spans="1:17" ht="12.75">
      <c r="A39" s="29"/>
      <c r="B39" s="45" t="s">
        <v>92</v>
      </c>
      <c r="C39" s="55">
        <v>2907</v>
      </c>
      <c r="D39" s="39">
        <v>3080</v>
      </c>
      <c r="E39" s="39">
        <v>3375</v>
      </c>
      <c r="F39" s="55">
        <v>8327</v>
      </c>
      <c r="G39" s="39">
        <v>15606</v>
      </c>
      <c r="H39" s="39">
        <v>23509</v>
      </c>
      <c r="I39" s="50">
        <v>21718</v>
      </c>
      <c r="J39" s="39">
        <v>19130</v>
      </c>
      <c r="K39" s="50">
        <v>18328</v>
      </c>
      <c r="L39" s="50">
        <v>14777</v>
      </c>
      <c r="M39" s="50">
        <v>5127</v>
      </c>
      <c r="N39" s="51">
        <v>4745</v>
      </c>
      <c r="O39" s="29"/>
      <c r="P39" s="27"/>
      <c r="Q39" s="27"/>
    </row>
    <row r="40" spans="1:17" ht="12.75" customHeight="1">
      <c r="A40" s="29"/>
      <c r="B40" s="38" t="s">
        <v>38</v>
      </c>
      <c r="C40" s="67">
        <v>188</v>
      </c>
      <c r="D40" s="46">
        <v>306</v>
      </c>
      <c r="E40" s="46">
        <v>223</v>
      </c>
      <c r="F40" s="39">
        <v>279</v>
      </c>
      <c r="G40" s="46">
        <v>382</v>
      </c>
      <c r="H40" s="46">
        <v>216</v>
      </c>
      <c r="I40" s="47">
        <v>312</v>
      </c>
      <c r="J40" s="46">
        <v>272</v>
      </c>
      <c r="K40" s="47">
        <v>375</v>
      </c>
      <c r="L40" s="47">
        <v>333</v>
      </c>
      <c r="M40" s="47">
        <v>398</v>
      </c>
      <c r="N40" s="48">
        <v>477</v>
      </c>
      <c r="O40" s="29"/>
      <c r="P40" s="28"/>
      <c r="Q40" s="27"/>
    </row>
    <row r="41" spans="1:17" ht="12.75">
      <c r="A41" s="29"/>
      <c r="B41" s="38" t="s">
        <v>50</v>
      </c>
      <c r="C41" s="39">
        <v>180</v>
      </c>
      <c r="D41" s="39">
        <v>466</v>
      </c>
      <c r="E41" s="39">
        <v>423</v>
      </c>
      <c r="F41" s="39">
        <v>816</v>
      </c>
      <c r="G41" s="41">
        <v>585</v>
      </c>
      <c r="H41" s="41">
        <v>525</v>
      </c>
      <c r="I41" s="50">
        <v>699</v>
      </c>
      <c r="J41" s="39">
        <v>1037</v>
      </c>
      <c r="K41" s="50">
        <v>559</v>
      </c>
      <c r="L41" s="50">
        <v>667</v>
      </c>
      <c r="M41" s="50">
        <v>547</v>
      </c>
      <c r="N41" s="51">
        <v>524</v>
      </c>
      <c r="O41" s="29"/>
      <c r="P41" s="27"/>
      <c r="Q41" s="27"/>
    </row>
    <row r="42" spans="1:17" ht="12.75">
      <c r="A42" s="29"/>
      <c r="B42" s="38" t="s">
        <v>51</v>
      </c>
      <c r="C42" s="39">
        <v>1930</v>
      </c>
      <c r="D42" s="39">
        <v>1671</v>
      </c>
      <c r="E42" s="39">
        <v>1941</v>
      </c>
      <c r="F42" s="39">
        <v>6014</v>
      </c>
      <c r="G42" s="41">
        <v>13447</v>
      </c>
      <c r="H42" s="41">
        <v>21114</v>
      </c>
      <c r="I42" s="50">
        <v>18529</v>
      </c>
      <c r="J42" s="39">
        <v>16063</v>
      </c>
      <c r="K42" s="50">
        <v>15873</v>
      </c>
      <c r="L42" s="50">
        <v>12087</v>
      </c>
      <c r="M42" s="50">
        <v>3284</v>
      </c>
      <c r="N42" s="51">
        <v>2805</v>
      </c>
      <c r="O42" s="29"/>
      <c r="P42" s="27"/>
      <c r="Q42" s="27"/>
    </row>
    <row r="43" spans="1:17" ht="12.75">
      <c r="A43" s="29"/>
      <c r="B43" s="38" t="s">
        <v>93</v>
      </c>
      <c r="C43" s="39">
        <v>44</v>
      </c>
      <c r="D43" s="39">
        <v>0</v>
      </c>
      <c r="E43" s="39">
        <v>40</v>
      </c>
      <c r="F43" s="39">
        <v>0</v>
      </c>
      <c r="G43" s="39">
        <v>28</v>
      </c>
      <c r="H43" s="39">
        <v>32</v>
      </c>
      <c r="I43" s="50">
        <v>25</v>
      </c>
      <c r="J43" s="39">
        <v>0</v>
      </c>
      <c r="K43" s="50">
        <v>13</v>
      </c>
      <c r="L43" s="50">
        <v>29</v>
      </c>
      <c r="M43" s="50">
        <v>26</v>
      </c>
      <c r="N43" s="51">
        <v>14</v>
      </c>
      <c r="O43" s="29"/>
      <c r="P43" s="27"/>
      <c r="Q43" s="27"/>
    </row>
    <row r="44" spans="1:17" ht="12.75">
      <c r="A44" s="29"/>
      <c r="B44" s="38" t="s">
        <v>39</v>
      </c>
      <c r="C44" s="39">
        <v>60</v>
      </c>
      <c r="D44" s="39">
        <v>0</v>
      </c>
      <c r="E44" s="39">
        <v>28</v>
      </c>
      <c r="F44" s="39">
        <v>29</v>
      </c>
      <c r="G44" s="41">
        <v>23</v>
      </c>
      <c r="H44" s="41">
        <v>0</v>
      </c>
      <c r="I44" s="50">
        <v>76</v>
      </c>
      <c r="J44" s="39">
        <v>44</v>
      </c>
      <c r="K44" s="50">
        <v>15</v>
      </c>
      <c r="L44" s="50">
        <v>0</v>
      </c>
      <c r="M44" s="50">
        <v>17</v>
      </c>
      <c r="N44" s="51">
        <v>21</v>
      </c>
      <c r="O44" s="29"/>
      <c r="P44" s="27"/>
      <c r="Q44" s="27"/>
    </row>
    <row r="45" spans="1:17" ht="12.75">
      <c r="A45" s="29"/>
      <c r="B45" s="38" t="s">
        <v>44</v>
      </c>
      <c r="C45" s="39">
        <v>56</v>
      </c>
      <c r="D45" s="39">
        <v>47</v>
      </c>
      <c r="E45" s="39">
        <v>48</v>
      </c>
      <c r="F45" s="67">
        <v>124</v>
      </c>
      <c r="G45" s="41">
        <v>133</v>
      </c>
      <c r="H45" s="41">
        <v>324</v>
      </c>
      <c r="I45" s="50">
        <v>243</v>
      </c>
      <c r="J45" s="39">
        <v>256</v>
      </c>
      <c r="K45" s="50">
        <v>227</v>
      </c>
      <c r="L45" s="50">
        <v>294</v>
      </c>
      <c r="M45" s="50">
        <v>60</v>
      </c>
      <c r="N45" s="51">
        <v>117</v>
      </c>
      <c r="O45" s="29"/>
      <c r="P45" s="27"/>
      <c r="Q45" s="27"/>
    </row>
    <row r="46" spans="1:17" ht="12.75">
      <c r="A46" s="29"/>
      <c r="B46" s="38" t="s">
        <v>48</v>
      </c>
      <c r="C46" s="39">
        <v>122</v>
      </c>
      <c r="D46" s="39">
        <v>253</v>
      </c>
      <c r="E46" s="39">
        <v>445</v>
      </c>
      <c r="F46" s="39">
        <v>617</v>
      </c>
      <c r="G46" s="41">
        <v>446</v>
      </c>
      <c r="H46" s="41">
        <v>732</v>
      </c>
      <c r="I46" s="50">
        <v>702</v>
      </c>
      <c r="J46" s="39">
        <v>880</v>
      </c>
      <c r="K46" s="50">
        <v>654</v>
      </c>
      <c r="L46" s="50">
        <v>831</v>
      </c>
      <c r="M46" s="50">
        <v>367</v>
      </c>
      <c r="N46" s="51">
        <v>320</v>
      </c>
      <c r="O46" s="29"/>
      <c r="P46" s="27"/>
      <c r="Q46" s="27"/>
    </row>
    <row r="47" spans="1:17" ht="12.75">
      <c r="A47" s="29"/>
      <c r="B47" s="38" t="s">
        <v>52</v>
      </c>
      <c r="C47" s="39">
        <v>104</v>
      </c>
      <c r="D47" s="39">
        <v>190</v>
      </c>
      <c r="E47" s="39">
        <v>156</v>
      </c>
      <c r="F47" s="39">
        <v>261</v>
      </c>
      <c r="G47" s="41">
        <v>253</v>
      </c>
      <c r="H47" s="41">
        <v>215</v>
      </c>
      <c r="I47" s="50">
        <v>577</v>
      </c>
      <c r="J47" s="39">
        <v>311</v>
      </c>
      <c r="K47" s="50">
        <v>364</v>
      </c>
      <c r="L47" s="50">
        <v>246</v>
      </c>
      <c r="M47" s="50">
        <v>260</v>
      </c>
      <c r="N47" s="51">
        <v>229</v>
      </c>
      <c r="O47" s="29"/>
      <c r="P47" s="27"/>
      <c r="Q47" s="27"/>
    </row>
    <row r="48" spans="1:17" ht="12.75">
      <c r="A48" s="29"/>
      <c r="B48" s="38" t="s">
        <v>94</v>
      </c>
      <c r="C48" s="39">
        <v>220</v>
      </c>
      <c r="D48" s="39">
        <v>144</v>
      </c>
      <c r="E48" s="39">
        <v>67</v>
      </c>
      <c r="F48" s="39">
        <v>184</v>
      </c>
      <c r="G48" s="41">
        <v>306</v>
      </c>
      <c r="H48" s="41">
        <v>349</v>
      </c>
      <c r="I48" s="50">
        <v>551</v>
      </c>
      <c r="J48" s="39">
        <v>264</v>
      </c>
      <c r="K48" s="50">
        <v>245</v>
      </c>
      <c r="L48" s="50">
        <v>289</v>
      </c>
      <c r="M48" s="50">
        <v>164</v>
      </c>
      <c r="N48" s="51">
        <v>234</v>
      </c>
      <c r="O48" s="29"/>
      <c r="P48" s="27"/>
      <c r="Q48" s="27"/>
    </row>
    <row r="49" spans="1:17" ht="12.75">
      <c r="A49" s="29"/>
      <c r="B49" s="38"/>
      <c r="C49" s="39"/>
      <c r="D49" s="39"/>
      <c r="E49" s="39"/>
      <c r="F49" s="39"/>
      <c r="G49" s="39"/>
      <c r="H49" s="39"/>
      <c r="I49" s="50"/>
      <c r="J49" s="39"/>
      <c r="K49" s="50"/>
      <c r="L49" s="50"/>
      <c r="M49" s="50"/>
      <c r="N49" s="51"/>
      <c r="O49" s="29"/>
      <c r="P49" s="27"/>
      <c r="Q49" s="27"/>
    </row>
    <row r="50" spans="1:17" ht="12.75">
      <c r="A50" s="29"/>
      <c r="B50" s="45" t="s">
        <v>56</v>
      </c>
      <c r="C50" s="55">
        <v>465</v>
      </c>
      <c r="D50" s="39">
        <v>391</v>
      </c>
      <c r="E50" s="39">
        <v>896</v>
      </c>
      <c r="F50" s="55">
        <v>1150</v>
      </c>
      <c r="G50" s="41">
        <v>884</v>
      </c>
      <c r="H50" s="39">
        <v>1321</v>
      </c>
      <c r="I50" s="50">
        <v>1197</v>
      </c>
      <c r="J50" s="39">
        <v>1224</v>
      </c>
      <c r="K50" s="50">
        <v>1122</v>
      </c>
      <c r="L50" s="50">
        <v>905</v>
      </c>
      <c r="M50" s="50">
        <v>876</v>
      </c>
      <c r="N50" s="51">
        <v>1009</v>
      </c>
      <c r="O50" s="29"/>
      <c r="P50" s="27"/>
      <c r="Q50" s="27"/>
    </row>
    <row r="51" spans="1:17" ht="12.75">
      <c r="A51" s="29"/>
      <c r="B51" s="38" t="s">
        <v>59</v>
      </c>
      <c r="C51" s="39">
        <v>186</v>
      </c>
      <c r="D51" s="39">
        <v>183</v>
      </c>
      <c r="E51" s="39">
        <v>316</v>
      </c>
      <c r="F51" s="67">
        <v>436</v>
      </c>
      <c r="G51" s="39">
        <v>352</v>
      </c>
      <c r="H51" s="39">
        <v>718</v>
      </c>
      <c r="I51" s="50">
        <v>496</v>
      </c>
      <c r="J51" s="39">
        <v>409</v>
      </c>
      <c r="K51" s="50">
        <v>576</v>
      </c>
      <c r="L51" s="50">
        <v>444</v>
      </c>
      <c r="M51" s="50">
        <v>307</v>
      </c>
      <c r="N51" s="51">
        <v>453</v>
      </c>
      <c r="O51" s="29"/>
      <c r="P51" s="27"/>
      <c r="Q51" s="27"/>
    </row>
    <row r="52" spans="1:17" ht="12.75">
      <c r="A52" s="29"/>
      <c r="B52" s="68" t="s">
        <v>95</v>
      </c>
      <c r="C52" s="39">
        <v>11</v>
      </c>
      <c r="D52" s="39">
        <v>37</v>
      </c>
      <c r="E52" s="39">
        <v>48</v>
      </c>
      <c r="F52" s="39">
        <v>97</v>
      </c>
      <c r="G52" s="39">
        <v>57</v>
      </c>
      <c r="H52" s="39">
        <v>17</v>
      </c>
      <c r="I52" s="50">
        <v>64</v>
      </c>
      <c r="J52" s="39">
        <v>59</v>
      </c>
      <c r="K52" s="50">
        <v>42</v>
      </c>
      <c r="L52" s="50">
        <v>51</v>
      </c>
      <c r="M52" s="50">
        <v>128</v>
      </c>
      <c r="N52" s="51">
        <v>120</v>
      </c>
      <c r="O52" s="29"/>
      <c r="P52" s="27"/>
      <c r="Q52" s="27"/>
    </row>
    <row r="53" spans="1:17" ht="12.75">
      <c r="A53" s="29"/>
      <c r="B53" s="38" t="s">
        <v>57</v>
      </c>
      <c r="C53" s="39">
        <v>207</v>
      </c>
      <c r="D53" s="39">
        <v>132</v>
      </c>
      <c r="E53" s="39">
        <v>449</v>
      </c>
      <c r="F53" s="39">
        <v>439</v>
      </c>
      <c r="G53" s="41">
        <v>342</v>
      </c>
      <c r="H53" s="39">
        <v>432</v>
      </c>
      <c r="I53" s="50">
        <v>385</v>
      </c>
      <c r="J53" s="39">
        <v>622</v>
      </c>
      <c r="K53" s="50">
        <v>445</v>
      </c>
      <c r="L53" s="50">
        <v>346</v>
      </c>
      <c r="M53" s="50">
        <v>358</v>
      </c>
      <c r="N53" s="51">
        <v>280</v>
      </c>
      <c r="O53" s="29"/>
      <c r="P53" s="27"/>
      <c r="Q53" s="27"/>
    </row>
    <row r="54" spans="1:17" ht="12.75">
      <c r="A54" s="29"/>
      <c r="B54" s="38" t="s">
        <v>94</v>
      </c>
      <c r="C54" s="39">
        <v>60</v>
      </c>
      <c r="D54" s="39">
        <v>37</v>
      </c>
      <c r="E54" s="39">
        <v>82</v>
      </c>
      <c r="F54" s="39">
        <v>177</v>
      </c>
      <c r="G54" s="41">
        <v>131</v>
      </c>
      <c r="H54" s="39">
        <v>153</v>
      </c>
      <c r="I54" s="50">
        <v>251</v>
      </c>
      <c r="J54" s="39">
        <v>133</v>
      </c>
      <c r="K54" s="50">
        <v>57</v>
      </c>
      <c r="L54" s="50">
        <v>63</v>
      </c>
      <c r="M54" s="50">
        <v>82</v>
      </c>
      <c r="N54" s="51">
        <v>155</v>
      </c>
      <c r="O54" s="29"/>
      <c r="P54" s="27"/>
      <c r="Q54" s="27"/>
    </row>
    <row r="55" spans="1:17" ht="12.75">
      <c r="A55" s="29"/>
      <c r="B55" s="45"/>
      <c r="C55" s="46"/>
      <c r="D55" s="46"/>
      <c r="E55" s="46"/>
      <c r="F55" s="39"/>
      <c r="G55" s="46"/>
      <c r="H55" s="46"/>
      <c r="I55" s="47"/>
      <c r="J55" s="46"/>
      <c r="K55" s="47"/>
      <c r="L55" s="47"/>
      <c r="M55" s="47"/>
      <c r="N55" s="48"/>
      <c r="O55" s="29"/>
      <c r="P55" s="28"/>
      <c r="Q55" s="27"/>
    </row>
    <row r="56" spans="1:17" ht="12.75">
      <c r="A56" s="29"/>
      <c r="B56" s="45" t="s">
        <v>60</v>
      </c>
      <c r="C56" s="55">
        <v>1142</v>
      </c>
      <c r="D56" s="39">
        <v>1155</v>
      </c>
      <c r="E56" s="39">
        <v>1497</v>
      </c>
      <c r="F56" s="46">
        <v>2336</v>
      </c>
      <c r="G56" s="41">
        <v>2398</v>
      </c>
      <c r="H56" s="39">
        <v>3073</v>
      </c>
      <c r="I56" s="50">
        <v>4790</v>
      </c>
      <c r="J56" s="39">
        <v>2912</v>
      </c>
      <c r="K56" s="50">
        <v>2440</v>
      </c>
      <c r="L56" s="50">
        <v>1908</v>
      </c>
      <c r="M56" s="50">
        <v>1136</v>
      </c>
      <c r="N56" s="51">
        <v>1560</v>
      </c>
      <c r="O56" s="29"/>
      <c r="P56" s="27"/>
      <c r="Q56" s="27"/>
    </row>
    <row r="57" spans="1:17" ht="12.75">
      <c r="A57" s="29"/>
      <c r="B57" s="45" t="s">
        <v>96</v>
      </c>
      <c r="C57" s="55">
        <v>1078</v>
      </c>
      <c r="D57" s="39">
        <v>1124</v>
      </c>
      <c r="E57" s="39">
        <v>1435</v>
      </c>
      <c r="F57" s="55">
        <v>2283</v>
      </c>
      <c r="G57" s="41">
        <v>2302</v>
      </c>
      <c r="H57" s="39">
        <v>2959</v>
      </c>
      <c r="I57" s="50">
        <v>4572</v>
      </c>
      <c r="J57" s="39">
        <v>2852</v>
      </c>
      <c r="K57" s="50">
        <v>2362</v>
      </c>
      <c r="L57" s="50">
        <v>1831</v>
      </c>
      <c r="M57" s="50">
        <v>1106</v>
      </c>
      <c r="N57" s="51">
        <v>1520</v>
      </c>
      <c r="O57" s="29"/>
      <c r="P57" s="27"/>
      <c r="Q57" s="27"/>
    </row>
    <row r="58" spans="1:17" ht="12.75">
      <c r="A58" s="29"/>
      <c r="B58" s="38" t="s">
        <v>97</v>
      </c>
      <c r="C58" s="39">
        <v>831</v>
      </c>
      <c r="D58" s="39">
        <v>840</v>
      </c>
      <c r="E58" s="39">
        <v>1114</v>
      </c>
      <c r="F58" s="39">
        <v>1950</v>
      </c>
      <c r="G58" s="41">
        <v>1585</v>
      </c>
      <c r="H58" s="39">
        <v>2479</v>
      </c>
      <c r="I58" s="50">
        <v>3763</v>
      </c>
      <c r="J58" s="39">
        <v>2253</v>
      </c>
      <c r="K58" s="50">
        <v>1704</v>
      </c>
      <c r="L58" s="50">
        <v>1340</v>
      </c>
      <c r="M58" s="50">
        <v>955</v>
      </c>
      <c r="N58" s="51">
        <v>1229</v>
      </c>
      <c r="O58" s="29"/>
      <c r="P58" s="27"/>
      <c r="Q58" s="27"/>
    </row>
    <row r="59" spans="1:17" ht="12.75">
      <c r="A59" s="29"/>
      <c r="B59" s="38" t="s">
        <v>98</v>
      </c>
      <c r="C59" s="39">
        <v>227</v>
      </c>
      <c r="D59" s="39">
        <v>274</v>
      </c>
      <c r="E59" s="39">
        <v>321</v>
      </c>
      <c r="F59" s="39">
        <v>280</v>
      </c>
      <c r="G59" s="41">
        <v>691</v>
      </c>
      <c r="H59" s="39">
        <v>452</v>
      </c>
      <c r="I59" s="50">
        <v>782</v>
      </c>
      <c r="J59" s="39">
        <v>574</v>
      </c>
      <c r="K59" s="50">
        <v>657</v>
      </c>
      <c r="L59" s="50">
        <v>491</v>
      </c>
      <c r="M59" s="50">
        <v>150</v>
      </c>
      <c r="N59" s="51">
        <v>291</v>
      </c>
      <c r="O59" s="29"/>
      <c r="P59" s="27"/>
      <c r="Q59" s="27"/>
    </row>
    <row r="60" spans="1:17" ht="12.75">
      <c r="A60" s="29"/>
      <c r="B60" s="38" t="s">
        <v>99</v>
      </c>
      <c r="C60" s="39">
        <v>20</v>
      </c>
      <c r="D60" s="39">
        <v>10</v>
      </c>
      <c r="E60" s="39">
        <v>0</v>
      </c>
      <c r="F60" s="39">
        <v>51</v>
      </c>
      <c r="G60" s="41">
        <v>25</v>
      </c>
      <c r="H60" s="39">
        <v>27</v>
      </c>
      <c r="I60" s="50">
        <v>27</v>
      </c>
      <c r="J60" s="39">
        <v>24</v>
      </c>
      <c r="K60" s="50">
        <v>0</v>
      </c>
      <c r="L60" s="50">
        <v>0</v>
      </c>
      <c r="M60" s="50">
        <v>0</v>
      </c>
      <c r="N60" s="51">
        <v>0</v>
      </c>
      <c r="O60" s="29"/>
      <c r="P60" s="27"/>
      <c r="Q60" s="27"/>
    </row>
    <row r="61" spans="1:17" ht="12.75">
      <c r="A61" s="29"/>
      <c r="B61" s="45"/>
      <c r="C61" s="46"/>
      <c r="D61" s="46"/>
      <c r="E61" s="46"/>
      <c r="F61" s="39"/>
      <c r="G61" s="46"/>
      <c r="H61" s="46"/>
      <c r="I61" s="47"/>
      <c r="J61" s="46"/>
      <c r="K61" s="47"/>
      <c r="L61" s="47"/>
      <c r="M61" s="47"/>
      <c r="N61" s="48"/>
      <c r="O61" s="29"/>
      <c r="P61" s="28"/>
      <c r="Q61" s="27"/>
    </row>
    <row r="62" spans="1:17" ht="12.75">
      <c r="A62" s="29"/>
      <c r="B62" s="45" t="s">
        <v>100</v>
      </c>
      <c r="C62" s="39"/>
      <c r="D62" s="39"/>
      <c r="E62" s="39"/>
      <c r="F62" s="39"/>
      <c r="G62" s="39"/>
      <c r="H62" s="39"/>
      <c r="I62" s="50"/>
      <c r="J62" s="39"/>
      <c r="K62" s="50"/>
      <c r="L62" s="50"/>
      <c r="M62" s="50"/>
      <c r="N62" s="51"/>
      <c r="O62" s="29"/>
      <c r="P62" s="27"/>
      <c r="Q62" s="27"/>
    </row>
    <row r="63" spans="1:17" ht="12.75">
      <c r="A63" s="29"/>
      <c r="B63" s="45" t="s">
        <v>101</v>
      </c>
      <c r="C63" s="55">
        <v>63</v>
      </c>
      <c r="D63" s="39">
        <v>30</v>
      </c>
      <c r="E63" s="39">
        <v>61</v>
      </c>
      <c r="F63" s="55">
        <v>53</v>
      </c>
      <c r="G63" s="41">
        <v>95</v>
      </c>
      <c r="H63" s="39">
        <v>113</v>
      </c>
      <c r="I63" s="50">
        <v>217</v>
      </c>
      <c r="J63" s="39">
        <v>60</v>
      </c>
      <c r="K63" s="50">
        <v>78</v>
      </c>
      <c r="L63" s="50">
        <v>77</v>
      </c>
      <c r="M63" s="50">
        <v>30</v>
      </c>
      <c r="N63" s="51">
        <v>39</v>
      </c>
      <c r="O63" s="29"/>
      <c r="P63" s="27"/>
      <c r="Q63" s="27"/>
    </row>
    <row r="64" spans="1:17" ht="12.75">
      <c r="A64" s="29"/>
      <c r="B64" s="38"/>
      <c r="C64" s="39"/>
      <c r="D64" s="39"/>
      <c r="E64" s="39"/>
      <c r="F64" s="39"/>
      <c r="G64" s="41"/>
      <c r="H64" s="39"/>
      <c r="I64" s="50"/>
      <c r="J64" s="39"/>
      <c r="K64" s="50"/>
      <c r="L64" s="50"/>
      <c r="M64" s="50"/>
      <c r="N64" s="51"/>
      <c r="O64" s="29"/>
      <c r="P64" s="27"/>
      <c r="Q64" s="27"/>
    </row>
    <row r="65" spans="1:17" ht="12.75">
      <c r="A65" s="29"/>
      <c r="B65" s="45" t="s">
        <v>63</v>
      </c>
      <c r="C65" s="46">
        <v>3540</v>
      </c>
      <c r="D65" s="46">
        <v>3226</v>
      </c>
      <c r="E65" s="46">
        <v>5095</v>
      </c>
      <c r="F65" s="55">
        <v>7208</v>
      </c>
      <c r="G65" s="46">
        <v>5180</v>
      </c>
      <c r="H65" s="46">
        <v>6784</v>
      </c>
      <c r="I65" s="47">
        <v>11857</v>
      </c>
      <c r="J65" s="46">
        <v>8877</v>
      </c>
      <c r="K65" s="47">
        <v>8491</v>
      </c>
      <c r="L65" s="47">
        <v>7239</v>
      </c>
      <c r="M65" s="47">
        <v>3810</v>
      </c>
      <c r="N65" s="48">
        <v>4698</v>
      </c>
      <c r="O65" s="29"/>
      <c r="P65" s="28"/>
      <c r="Q65" s="27"/>
    </row>
    <row r="66" spans="1:17" ht="12.75">
      <c r="A66" s="29"/>
      <c r="B66" s="45" t="s">
        <v>64</v>
      </c>
      <c r="C66" s="46">
        <v>933</v>
      </c>
      <c r="D66" s="46">
        <v>720</v>
      </c>
      <c r="E66" s="55">
        <v>1129</v>
      </c>
      <c r="F66" s="55">
        <v>1577</v>
      </c>
      <c r="G66" s="55">
        <v>1170</v>
      </c>
      <c r="H66" s="55">
        <v>1580</v>
      </c>
      <c r="I66" s="47">
        <v>2338</v>
      </c>
      <c r="J66" s="55">
        <v>1979</v>
      </c>
      <c r="K66" s="47">
        <v>1310</v>
      </c>
      <c r="L66" s="47">
        <v>1853</v>
      </c>
      <c r="M66" s="47">
        <v>817</v>
      </c>
      <c r="N66" s="48">
        <v>1321</v>
      </c>
      <c r="O66" s="29"/>
      <c r="P66" s="28"/>
      <c r="Q66" s="27"/>
    </row>
    <row r="67" spans="1:17" ht="12.75">
      <c r="A67" s="29"/>
      <c r="B67" s="38" t="s">
        <v>102</v>
      </c>
      <c r="C67" s="39">
        <v>89</v>
      </c>
      <c r="D67" s="39">
        <v>37</v>
      </c>
      <c r="E67" s="39">
        <v>138</v>
      </c>
      <c r="F67" s="39">
        <v>105</v>
      </c>
      <c r="G67" s="41">
        <v>135</v>
      </c>
      <c r="H67" s="39">
        <v>168</v>
      </c>
      <c r="I67" s="50">
        <v>271</v>
      </c>
      <c r="J67" s="39">
        <v>238</v>
      </c>
      <c r="K67" s="50">
        <v>83</v>
      </c>
      <c r="L67" s="50">
        <v>191</v>
      </c>
      <c r="M67" s="50">
        <v>70</v>
      </c>
      <c r="N67" s="51">
        <v>80</v>
      </c>
      <c r="O67" s="29"/>
      <c r="P67" s="27"/>
      <c r="Q67" s="27"/>
    </row>
    <row r="68" spans="1:17" ht="12.75">
      <c r="A68" s="29"/>
      <c r="B68" s="38" t="s">
        <v>103</v>
      </c>
      <c r="C68" s="39">
        <v>48</v>
      </c>
      <c r="D68" s="39">
        <v>84</v>
      </c>
      <c r="E68" s="39">
        <v>66</v>
      </c>
      <c r="F68" s="39">
        <v>233</v>
      </c>
      <c r="G68" s="41">
        <v>104</v>
      </c>
      <c r="H68" s="39">
        <v>192</v>
      </c>
      <c r="I68" s="50">
        <v>377</v>
      </c>
      <c r="J68" s="39">
        <v>99</v>
      </c>
      <c r="K68" s="50">
        <v>182</v>
      </c>
      <c r="L68" s="50">
        <v>155</v>
      </c>
      <c r="M68" s="50">
        <v>102</v>
      </c>
      <c r="N68" s="51">
        <v>152</v>
      </c>
      <c r="O68" s="29"/>
      <c r="P68" s="27"/>
      <c r="Q68" s="27"/>
    </row>
    <row r="69" spans="1:17" ht="12.75">
      <c r="A69" s="29"/>
      <c r="B69" s="38" t="s">
        <v>104</v>
      </c>
      <c r="C69" s="39">
        <v>452</v>
      </c>
      <c r="D69" s="39">
        <v>323</v>
      </c>
      <c r="E69" s="39">
        <v>414</v>
      </c>
      <c r="F69" s="39">
        <v>643</v>
      </c>
      <c r="G69" s="41">
        <v>641</v>
      </c>
      <c r="H69" s="39">
        <v>792</v>
      </c>
      <c r="I69" s="50">
        <v>1029</v>
      </c>
      <c r="J69" s="39">
        <v>1173</v>
      </c>
      <c r="K69" s="50">
        <v>720</v>
      </c>
      <c r="L69" s="50">
        <v>890</v>
      </c>
      <c r="M69" s="50">
        <v>386</v>
      </c>
      <c r="N69" s="51">
        <v>689</v>
      </c>
      <c r="O69" s="29"/>
      <c r="P69" s="27"/>
      <c r="Q69" s="27"/>
    </row>
    <row r="70" spans="1:17" ht="12.75">
      <c r="A70" s="29"/>
      <c r="B70" s="38" t="s">
        <v>105</v>
      </c>
      <c r="C70" s="39">
        <v>232</v>
      </c>
      <c r="D70" s="39">
        <v>205</v>
      </c>
      <c r="E70" s="39">
        <v>417</v>
      </c>
      <c r="F70" s="39">
        <v>500</v>
      </c>
      <c r="G70" s="41">
        <v>180</v>
      </c>
      <c r="H70" s="39">
        <v>306</v>
      </c>
      <c r="I70" s="50">
        <v>484</v>
      </c>
      <c r="J70" s="39">
        <v>381</v>
      </c>
      <c r="K70" s="50">
        <v>229</v>
      </c>
      <c r="L70" s="50">
        <v>524</v>
      </c>
      <c r="M70" s="50">
        <v>169</v>
      </c>
      <c r="N70" s="51">
        <v>244</v>
      </c>
      <c r="O70" s="29"/>
      <c r="P70" s="27"/>
      <c r="Q70" s="27"/>
    </row>
    <row r="71" spans="1:17" ht="12.75">
      <c r="A71" s="29"/>
      <c r="B71" s="38" t="s">
        <v>106</v>
      </c>
      <c r="C71" s="39">
        <v>111</v>
      </c>
      <c r="D71" s="39">
        <v>68</v>
      </c>
      <c r="E71" s="39">
        <v>92</v>
      </c>
      <c r="F71" s="39">
        <v>94</v>
      </c>
      <c r="G71" s="41">
        <v>109</v>
      </c>
      <c r="H71" s="39">
        <v>120</v>
      </c>
      <c r="I71" s="50">
        <v>176</v>
      </c>
      <c r="J71" s="39">
        <v>86</v>
      </c>
      <c r="K71" s="50">
        <v>94</v>
      </c>
      <c r="L71" s="50">
        <v>91</v>
      </c>
      <c r="M71" s="50">
        <v>88</v>
      </c>
      <c r="N71" s="51">
        <v>155</v>
      </c>
      <c r="O71" s="29"/>
      <c r="P71" s="27"/>
      <c r="Q71" s="27"/>
    </row>
    <row r="72" spans="1:17" ht="12.75">
      <c r="A72" s="29"/>
      <c r="B72" s="38" t="s">
        <v>71</v>
      </c>
      <c r="C72" s="39">
        <v>177</v>
      </c>
      <c r="D72" s="39">
        <v>222</v>
      </c>
      <c r="E72" s="39">
        <v>344</v>
      </c>
      <c r="F72" s="39">
        <v>185</v>
      </c>
      <c r="G72" s="41">
        <v>209</v>
      </c>
      <c r="H72" s="39">
        <v>346</v>
      </c>
      <c r="I72" s="50">
        <v>396</v>
      </c>
      <c r="J72" s="39">
        <v>583</v>
      </c>
      <c r="K72" s="50">
        <v>336</v>
      </c>
      <c r="L72" s="50">
        <v>549</v>
      </c>
      <c r="M72" s="50">
        <v>168</v>
      </c>
      <c r="N72" s="51">
        <v>371</v>
      </c>
      <c r="O72" s="29"/>
      <c r="P72" s="27"/>
      <c r="Q72" s="27"/>
    </row>
    <row r="73" spans="1:17" ht="12.75">
      <c r="A73" s="29"/>
      <c r="B73" s="38" t="s">
        <v>72</v>
      </c>
      <c r="C73" s="39">
        <v>17</v>
      </c>
      <c r="D73" s="39">
        <v>37</v>
      </c>
      <c r="E73" s="39">
        <v>513</v>
      </c>
      <c r="F73" s="39">
        <v>13</v>
      </c>
      <c r="G73" s="41">
        <v>76</v>
      </c>
      <c r="H73" s="39">
        <v>126</v>
      </c>
      <c r="I73" s="50">
        <v>366</v>
      </c>
      <c r="J73" s="39">
        <v>616</v>
      </c>
      <c r="K73" s="50">
        <v>216</v>
      </c>
      <c r="L73" s="50">
        <v>93</v>
      </c>
      <c r="M73" s="50">
        <v>69</v>
      </c>
      <c r="N73" s="51">
        <v>66</v>
      </c>
      <c r="O73" s="29"/>
      <c r="P73" s="27"/>
      <c r="Q73" s="27"/>
    </row>
    <row r="74" spans="1:17" ht="12.75">
      <c r="A74" s="29"/>
      <c r="B74" s="38" t="s">
        <v>73</v>
      </c>
      <c r="C74" s="39">
        <v>8</v>
      </c>
      <c r="D74" s="39">
        <v>8</v>
      </c>
      <c r="E74" s="39">
        <v>34</v>
      </c>
      <c r="F74" s="39">
        <v>39</v>
      </c>
      <c r="G74" s="41">
        <v>29</v>
      </c>
      <c r="H74" s="39">
        <v>37</v>
      </c>
      <c r="I74" s="50">
        <v>33</v>
      </c>
      <c r="J74" s="39">
        <v>13</v>
      </c>
      <c r="K74" s="50">
        <v>22</v>
      </c>
      <c r="L74" s="50">
        <v>0</v>
      </c>
      <c r="M74" s="50">
        <v>15</v>
      </c>
      <c r="N74" s="51">
        <v>18</v>
      </c>
      <c r="O74" s="29"/>
      <c r="P74" s="27"/>
      <c r="Q74" s="27"/>
    </row>
    <row r="75" spans="1:17" ht="12.75">
      <c r="A75" s="29"/>
      <c r="B75" s="38" t="s">
        <v>74</v>
      </c>
      <c r="C75" s="39">
        <v>1365</v>
      </c>
      <c r="D75" s="39">
        <v>1409</v>
      </c>
      <c r="E75" s="39">
        <v>1754</v>
      </c>
      <c r="F75" s="39">
        <v>3694</v>
      </c>
      <c r="G75" s="41">
        <v>2005</v>
      </c>
      <c r="H75" s="39">
        <v>2739</v>
      </c>
      <c r="I75" s="50">
        <v>6648</v>
      </c>
      <c r="J75" s="39">
        <v>4500</v>
      </c>
      <c r="K75" s="50">
        <v>4130</v>
      </c>
      <c r="L75" s="50">
        <v>3139</v>
      </c>
      <c r="M75" s="50">
        <v>1402</v>
      </c>
      <c r="N75" s="51">
        <v>1406</v>
      </c>
      <c r="O75" s="29"/>
      <c r="P75" s="27"/>
      <c r="Q75" s="27"/>
    </row>
    <row r="76" spans="1:17" ht="12.75">
      <c r="A76" s="29"/>
      <c r="B76" s="38" t="s">
        <v>75</v>
      </c>
      <c r="C76" s="39">
        <v>627</v>
      </c>
      <c r="D76" s="39">
        <v>549</v>
      </c>
      <c r="E76" s="39">
        <v>907</v>
      </c>
      <c r="F76" s="39">
        <v>956</v>
      </c>
      <c r="G76" s="39">
        <v>1010</v>
      </c>
      <c r="H76" s="39">
        <v>1331</v>
      </c>
      <c r="I76" s="50">
        <v>1236</v>
      </c>
      <c r="J76" s="39">
        <v>489</v>
      </c>
      <c r="K76" s="50">
        <v>1806</v>
      </c>
      <c r="L76" s="50">
        <v>1018</v>
      </c>
      <c r="M76" s="50">
        <v>646</v>
      </c>
      <c r="N76" s="51">
        <v>861</v>
      </c>
      <c r="O76" s="29"/>
      <c r="P76" s="27"/>
      <c r="Q76" s="27"/>
    </row>
    <row r="77" spans="1:17" ht="12.75">
      <c r="A77" s="29"/>
      <c r="B77" s="38" t="s">
        <v>76</v>
      </c>
      <c r="C77" s="39">
        <v>62</v>
      </c>
      <c r="D77" s="39">
        <v>70</v>
      </c>
      <c r="E77" s="39">
        <v>95</v>
      </c>
      <c r="F77" s="39">
        <v>109</v>
      </c>
      <c r="G77" s="39">
        <v>60</v>
      </c>
      <c r="H77" s="39">
        <v>202</v>
      </c>
      <c r="I77" s="50">
        <v>283</v>
      </c>
      <c r="J77" s="39">
        <v>255</v>
      </c>
      <c r="K77" s="50">
        <v>215</v>
      </c>
      <c r="L77" s="50">
        <v>195</v>
      </c>
      <c r="M77" s="50">
        <v>176</v>
      </c>
      <c r="N77" s="51">
        <v>169</v>
      </c>
      <c r="O77" s="29"/>
      <c r="P77" s="27"/>
      <c r="Q77" s="27"/>
    </row>
    <row r="78" spans="1:17" ht="12.75">
      <c r="A78" s="29"/>
      <c r="B78" s="38" t="s">
        <v>107</v>
      </c>
      <c r="C78" s="39">
        <v>61</v>
      </c>
      <c r="D78" s="39">
        <v>9</v>
      </c>
      <c r="E78" s="39">
        <v>0</v>
      </c>
      <c r="F78" s="39">
        <v>90</v>
      </c>
      <c r="G78" s="41">
        <v>63</v>
      </c>
      <c r="H78" s="39">
        <v>10</v>
      </c>
      <c r="I78" s="50">
        <v>29</v>
      </c>
      <c r="J78" s="39">
        <v>30</v>
      </c>
      <c r="K78" s="50">
        <v>0</v>
      </c>
      <c r="L78" s="50">
        <v>26</v>
      </c>
      <c r="M78" s="50">
        <v>41</v>
      </c>
      <c r="N78" s="51">
        <v>40</v>
      </c>
      <c r="O78" s="29"/>
      <c r="P78" s="27"/>
      <c r="Q78" s="27"/>
    </row>
    <row r="79" spans="1:17" ht="12.75">
      <c r="A79" s="29"/>
      <c r="B79" s="38" t="s">
        <v>70</v>
      </c>
      <c r="C79" s="39">
        <v>51</v>
      </c>
      <c r="D79" s="39">
        <v>14</v>
      </c>
      <c r="E79" s="39">
        <v>12</v>
      </c>
      <c r="F79" s="39">
        <v>28</v>
      </c>
      <c r="G79" s="41">
        <v>89</v>
      </c>
      <c r="H79" s="39">
        <v>18</v>
      </c>
      <c r="I79" s="50">
        <v>38</v>
      </c>
      <c r="J79" s="39">
        <v>38</v>
      </c>
      <c r="K79" s="50">
        <v>86</v>
      </c>
      <c r="L79" s="50">
        <v>42</v>
      </c>
      <c r="M79" s="50">
        <v>47</v>
      </c>
      <c r="N79" s="51">
        <v>49</v>
      </c>
      <c r="O79" s="29"/>
      <c r="P79" s="27"/>
      <c r="Q79" s="27"/>
    </row>
    <row r="80" spans="1:17" ht="12.75">
      <c r="A80" s="29"/>
      <c r="B80" s="38" t="s">
        <v>108</v>
      </c>
      <c r="C80" s="39">
        <v>0</v>
      </c>
      <c r="D80" s="39">
        <v>0</v>
      </c>
      <c r="E80" s="39">
        <v>0</v>
      </c>
      <c r="F80" s="39">
        <v>0</v>
      </c>
      <c r="G80" s="41">
        <v>9</v>
      </c>
      <c r="H80" s="39">
        <v>13</v>
      </c>
      <c r="I80" s="50">
        <v>0</v>
      </c>
      <c r="J80" s="39">
        <v>0</v>
      </c>
      <c r="K80" s="50">
        <v>16</v>
      </c>
      <c r="L80" s="50">
        <v>0</v>
      </c>
      <c r="M80" s="50">
        <v>10</v>
      </c>
      <c r="N80" s="51">
        <v>0</v>
      </c>
      <c r="O80" s="29"/>
      <c r="P80" s="27"/>
      <c r="Q80" s="27"/>
    </row>
    <row r="81" spans="1:17" ht="12.75">
      <c r="A81" s="29"/>
      <c r="B81" s="69" t="s">
        <v>109</v>
      </c>
      <c r="C81" s="39">
        <v>233</v>
      </c>
      <c r="D81" s="39">
        <v>185</v>
      </c>
      <c r="E81" s="39">
        <v>305</v>
      </c>
      <c r="F81" s="39">
        <v>513</v>
      </c>
      <c r="G81" s="41">
        <v>457</v>
      </c>
      <c r="H81" s="39">
        <v>377</v>
      </c>
      <c r="I81" s="50">
        <v>485</v>
      </c>
      <c r="J81" s="39">
        <v>368</v>
      </c>
      <c r="K81" s="50">
        <v>349</v>
      </c>
      <c r="L81" s="50">
        <v>320</v>
      </c>
      <c r="M81" s="50">
        <v>414</v>
      </c>
      <c r="N81" s="51">
        <v>391</v>
      </c>
      <c r="O81" s="29"/>
      <c r="P81" s="27"/>
      <c r="Q81" s="27"/>
    </row>
    <row r="82" spans="1:17" ht="12.75">
      <c r="A82" s="29"/>
      <c r="B82" s="70"/>
      <c r="C82" s="39"/>
      <c r="D82" s="39"/>
      <c r="E82" s="39"/>
      <c r="F82" s="39"/>
      <c r="G82" s="41"/>
      <c r="H82" s="39"/>
      <c r="I82" s="50"/>
      <c r="J82" s="39"/>
      <c r="K82" s="50"/>
      <c r="L82" s="50"/>
      <c r="M82" s="50"/>
      <c r="N82" s="51"/>
      <c r="O82" s="29"/>
      <c r="P82" s="27"/>
      <c r="Q82" s="27"/>
    </row>
    <row r="83" spans="1:17" ht="12.75">
      <c r="A83" s="29"/>
      <c r="B83" s="45" t="s">
        <v>77</v>
      </c>
      <c r="C83" s="46">
        <v>378</v>
      </c>
      <c r="D83" s="46">
        <v>248</v>
      </c>
      <c r="E83" s="46">
        <v>428</v>
      </c>
      <c r="F83" s="55">
        <v>960</v>
      </c>
      <c r="G83" s="56">
        <v>1197</v>
      </c>
      <c r="H83" s="46">
        <v>1895</v>
      </c>
      <c r="I83" s="47">
        <v>2177</v>
      </c>
      <c r="J83" s="46">
        <v>1447</v>
      </c>
      <c r="K83" s="47">
        <v>1783</v>
      </c>
      <c r="L83" s="47">
        <v>1133</v>
      </c>
      <c r="M83" s="47">
        <v>508</v>
      </c>
      <c r="N83" s="48">
        <v>599</v>
      </c>
      <c r="O83" s="29"/>
      <c r="P83" s="28"/>
      <c r="Q83" s="27"/>
    </row>
    <row r="84" spans="1:17" ht="12.75">
      <c r="A84" s="29"/>
      <c r="B84" s="38" t="s">
        <v>78</v>
      </c>
      <c r="C84" s="39">
        <v>378</v>
      </c>
      <c r="D84" s="39">
        <v>208</v>
      </c>
      <c r="E84" s="39">
        <v>372</v>
      </c>
      <c r="F84" s="39">
        <v>899</v>
      </c>
      <c r="G84" s="41">
        <v>1104</v>
      </c>
      <c r="H84" s="39">
        <v>1855</v>
      </c>
      <c r="I84" s="50">
        <v>2113</v>
      </c>
      <c r="J84" s="39">
        <v>1380</v>
      </c>
      <c r="K84" s="50">
        <v>1720</v>
      </c>
      <c r="L84" s="50">
        <v>986</v>
      </c>
      <c r="M84" s="50">
        <v>470</v>
      </c>
      <c r="N84" s="51">
        <v>570</v>
      </c>
      <c r="O84" s="29"/>
      <c r="P84" s="27"/>
      <c r="Q84" s="27"/>
    </row>
    <row r="85" spans="1:17" ht="12.75">
      <c r="A85" s="29"/>
      <c r="B85" s="38" t="s">
        <v>79</v>
      </c>
      <c r="C85" s="39">
        <v>0</v>
      </c>
      <c r="D85" s="39">
        <v>40</v>
      </c>
      <c r="E85" s="39">
        <v>55</v>
      </c>
      <c r="F85" s="39">
        <v>61</v>
      </c>
      <c r="G85" s="41">
        <v>93</v>
      </c>
      <c r="H85" s="39">
        <v>39</v>
      </c>
      <c r="I85" s="50">
        <v>46</v>
      </c>
      <c r="J85" s="39">
        <v>67</v>
      </c>
      <c r="K85" s="50">
        <v>63</v>
      </c>
      <c r="L85" s="50">
        <v>147</v>
      </c>
      <c r="M85" s="50">
        <v>21</v>
      </c>
      <c r="N85" s="51">
        <v>28</v>
      </c>
      <c r="O85" s="29"/>
      <c r="P85" s="27"/>
      <c r="Q85" s="27"/>
    </row>
    <row r="86" spans="1:17" ht="12.75">
      <c r="A86" s="29"/>
      <c r="B86" s="38" t="s">
        <v>94</v>
      </c>
      <c r="C86" s="39">
        <v>0</v>
      </c>
      <c r="D86" s="39">
        <v>0</v>
      </c>
      <c r="E86" s="39">
        <v>0</v>
      </c>
      <c r="F86" s="39">
        <v>0</v>
      </c>
      <c r="G86" s="41">
        <v>0</v>
      </c>
      <c r="H86" s="39">
        <v>0</v>
      </c>
      <c r="I86" s="50">
        <v>16</v>
      </c>
      <c r="J86" s="39">
        <v>0</v>
      </c>
      <c r="K86" s="50">
        <v>0</v>
      </c>
      <c r="L86" s="50">
        <v>0</v>
      </c>
      <c r="M86" s="50">
        <v>16</v>
      </c>
      <c r="N86" s="51">
        <v>0</v>
      </c>
      <c r="O86" s="29"/>
      <c r="P86" s="27"/>
      <c r="Q86" s="27"/>
    </row>
    <row r="87" spans="1:17" ht="12.75">
      <c r="A87" s="29"/>
      <c r="B87" s="38"/>
      <c r="C87" s="39"/>
      <c r="D87" s="39"/>
      <c r="E87" s="39"/>
      <c r="F87" s="39"/>
      <c r="G87" s="41"/>
      <c r="H87" s="39"/>
      <c r="I87" s="50"/>
      <c r="J87" s="39"/>
      <c r="K87" s="50"/>
      <c r="L87" s="50"/>
      <c r="M87" s="50"/>
      <c r="N87" s="51"/>
      <c r="O87" s="29"/>
      <c r="P87" s="27"/>
      <c r="Q87" s="27"/>
    </row>
    <row r="88" spans="1:17" ht="13.5" thickBot="1">
      <c r="A88" s="29"/>
      <c r="B88" s="57" t="s">
        <v>80</v>
      </c>
      <c r="C88" s="58">
        <v>0</v>
      </c>
      <c r="D88" s="58">
        <v>0</v>
      </c>
      <c r="E88" s="58">
        <v>19</v>
      </c>
      <c r="F88" s="71">
        <v>35</v>
      </c>
      <c r="G88" s="59">
        <v>30</v>
      </c>
      <c r="H88" s="58">
        <v>50</v>
      </c>
      <c r="I88" s="60">
        <v>240</v>
      </c>
      <c r="J88" s="58">
        <v>89</v>
      </c>
      <c r="K88" s="60">
        <v>19</v>
      </c>
      <c r="L88" s="60">
        <v>0</v>
      </c>
      <c r="M88" s="60">
        <v>150</v>
      </c>
      <c r="N88" s="61">
        <v>28</v>
      </c>
      <c r="O88" s="29"/>
      <c r="P88" s="27"/>
      <c r="Q88" s="27"/>
    </row>
    <row r="89" spans="1:17" ht="30" customHeight="1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7"/>
      <c r="Q89" s="27"/>
    </row>
    <row r="90" spans="1:17" ht="14.25">
      <c r="A90" s="29"/>
      <c r="B90" s="62" t="s">
        <v>81</v>
      </c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7"/>
      <c r="Q90" s="27"/>
    </row>
    <row r="91" spans="1:15" ht="15.75" customHeight="1">
      <c r="A91" s="29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29"/>
    </row>
    <row r="92" spans="1:15" ht="18" customHeight="1">
      <c r="A92" s="29"/>
      <c r="B92" s="64" t="s">
        <v>110</v>
      </c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</row>
    <row r="93" spans="1:15" ht="6" customHeight="1">
      <c r="A93" s="29"/>
      <c r="B93" s="65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</row>
    <row r="94" spans="1:15" ht="18" customHeight="1">
      <c r="A94" s="29"/>
      <c r="B94" s="66" t="s">
        <v>83</v>
      </c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</row>
    <row r="96" spans="2:14" ht="12.75">
      <c r="B96" t="s">
        <v>111</v>
      </c>
      <c r="C96">
        <v>11</v>
      </c>
      <c r="D96">
        <v>24</v>
      </c>
      <c r="E96">
        <v>27</v>
      </c>
      <c r="F96">
        <v>59</v>
      </c>
      <c r="G96">
        <v>38</v>
      </c>
      <c r="H96">
        <v>11</v>
      </c>
      <c r="I96">
        <v>28</v>
      </c>
      <c r="J96">
        <v>24</v>
      </c>
      <c r="K96">
        <v>14</v>
      </c>
      <c r="L96">
        <v>19</v>
      </c>
      <c r="M96">
        <v>32</v>
      </c>
      <c r="N96">
        <v>73</v>
      </c>
    </row>
  </sheetData>
  <sheetProtection/>
  <mergeCells count="2">
    <mergeCell ref="B1:N1"/>
    <mergeCell ref="C4:N4"/>
  </mergeCells>
  <printOptions horizontalCentered="1"/>
  <pageMargins left="0.25" right="0.25" top="0.25" bottom="0.25" header="0.01" footer="0.01"/>
  <pageSetup fitToHeight="1" fitToWidth="1" horizontalDpi="300" verticalDpi="3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zoomScalePageLayoutView="0" workbookViewId="0" topLeftCell="A1">
      <selection activeCell="A1" sqref="A1:O1"/>
    </sheetView>
  </sheetViews>
  <sheetFormatPr defaultColWidth="9.140625" defaultRowHeight="18" customHeight="1"/>
  <cols>
    <col min="1" max="1" width="19.7109375" style="0" customWidth="1"/>
    <col min="2" max="14" width="10.8515625" style="0" customWidth="1"/>
    <col min="15" max="15" width="18.7109375" style="0" customWidth="1"/>
    <col min="18" max="18" width="12.140625" style="0" customWidth="1"/>
  </cols>
  <sheetData>
    <row r="1" spans="1:15" s="5" customFormat="1" ht="18" customHeight="1">
      <c r="A1" s="193" t="s">
        <v>223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</row>
    <row r="2" spans="1:15" s="5" customFormat="1" ht="18" customHeight="1">
      <c r="A2" s="193" t="s">
        <v>224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</row>
    <row r="3" spans="1:14" ht="18" customHeight="1" thickBot="1">
      <c r="A3" s="19"/>
      <c r="B3" s="5"/>
      <c r="C3" s="19"/>
      <c r="D3" s="20"/>
      <c r="E3" s="12"/>
      <c r="F3" s="12"/>
      <c r="G3" s="12"/>
      <c r="H3" s="12"/>
      <c r="I3" s="12"/>
      <c r="J3" s="12"/>
      <c r="K3" s="12"/>
      <c r="L3" s="12"/>
      <c r="M3" s="12"/>
      <c r="N3" s="5"/>
    </row>
    <row r="4" spans="1:15" ht="40.5" customHeight="1">
      <c r="A4" s="139" t="s">
        <v>120</v>
      </c>
      <c r="B4" s="89" t="s">
        <v>155</v>
      </c>
      <c r="C4" s="88" t="s">
        <v>156</v>
      </c>
      <c r="D4" s="88" t="s">
        <v>157</v>
      </c>
      <c r="E4" s="88" t="s">
        <v>158</v>
      </c>
      <c r="F4" s="88" t="s">
        <v>159</v>
      </c>
      <c r="G4" s="88" t="s">
        <v>160</v>
      </c>
      <c r="H4" s="88" t="s">
        <v>161</v>
      </c>
      <c r="I4" s="88" t="s">
        <v>162</v>
      </c>
      <c r="J4" s="88" t="s">
        <v>163</v>
      </c>
      <c r="K4" s="88" t="s">
        <v>164</v>
      </c>
      <c r="L4" s="88" t="s">
        <v>165</v>
      </c>
      <c r="M4" s="159" t="s">
        <v>166</v>
      </c>
      <c r="N4" s="158" t="s">
        <v>258</v>
      </c>
      <c r="O4" s="140" t="s">
        <v>13</v>
      </c>
    </row>
    <row r="5" spans="1:15" ht="15" customHeight="1">
      <c r="A5" s="90" t="s">
        <v>121</v>
      </c>
      <c r="B5" s="108">
        <f>IF(ISNUMBER('STATISTICAL SERVICE 2014'!C37),'STATISTICAL SERVICE 2014'!C37,"")</f>
        <v>13063</v>
      </c>
      <c r="C5" s="107">
        <f>IF(ISNUMBER('STATISTICAL SERVICE 2014'!D37),'STATISTICAL SERVICE 2014'!D37,"")</f>
        <v>16172</v>
      </c>
      <c r="D5" s="107">
        <f>IF(ISNUMBER('STATISTICAL SERVICE 2014'!E37),'STATISTICAL SERVICE 2014'!E37,"")</f>
        <v>30368</v>
      </c>
      <c r="E5" s="107">
        <f>IF(ISNUMBER('STATISTICAL SERVICE 2014'!F37),'STATISTICAL SERVICE 2014'!F37,"")</f>
        <v>73556</v>
      </c>
      <c r="F5" s="107">
        <f>IF(ISNUMBER('STATISTICAL SERVICE 2014'!G37),'STATISTICAL SERVICE 2014'!G37,"")</f>
        <v>106063</v>
      </c>
      <c r="G5" s="107">
        <f>IF(ISNUMBER('STATISTICAL SERVICE 2014'!H37),'STATISTICAL SERVICE 2014'!H37,"")</f>
        <v>111792</v>
      </c>
      <c r="H5" s="107">
        <f>IF(ISNUMBER('STATISTICAL SERVICE 2014'!I37),'STATISTICAL SERVICE 2014'!I37,"")</f>
        <v>127152</v>
      </c>
      <c r="I5" s="107">
        <f>IF(ISNUMBER('STATISTICAL SERVICE 2014'!J37),'STATISTICAL SERVICE 2014'!J37,"")</f>
        <v>135424</v>
      </c>
      <c r="J5" s="107">
        <f>IF(ISNUMBER('STATISTICAL SERVICE 2014'!K37),'STATISTICAL SERVICE 2014'!K37,"")</f>
        <v>109951</v>
      </c>
      <c r="K5" s="107">
        <f>IF(ISNUMBER('STATISTICAL SERVICE 2014'!L37),'STATISTICAL SERVICE 2014'!L37,"")</f>
        <v>101122</v>
      </c>
      <c r="L5" s="107">
        <f>IF(ISNUMBER('STATISTICAL SERVICE 2014'!M37),'STATISTICAL SERVICE 2014'!M37,"")</f>
        <v>28859</v>
      </c>
      <c r="M5" s="160">
        <f>IF(ISNUMBER('STATISTICAL SERVICE 2014'!N37),'STATISTICAL SERVICE 2014'!N37,"")</f>
        <v>17995</v>
      </c>
      <c r="N5" s="151">
        <f>SUM(B5:M5)</f>
        <v>871517</v>
      </c>
      <c r="O5" s="95" t="s">
        <v>168</v>
      </c>
    </row>
    <row r="6" spans="1:15" ht="15" customHeight="1">
      <c r="A6" s="91" t="s">
        <v>136</v>
      </c>
      <c r="B6" s="110">
        <f>IF(ISNUMBER('STATISTICAL SERVICE 2014'!C43),'STATISTICAL SERVICE 2014'!C43,"")</f>
        <v>4838</v>
      </c>
      <c r="C6" s="111">
        <f>IF(ISNUMBER('STATISTICAL SERVICE 2014'!D43),'STATISTICAL SERVICE 2014'!D43,"")</f>
        <v>4084</v>
      </c>
      <c r="D6" s="111">
        <f>IF(ISNUMBER('STATISTICAL SERVICE 2014'!E43),'STATISTICAL SERVICE 2014'!E43,"")</f>
        <v>8134</v>
      </c>
      <c r="E6" s="111">
        <f>IF(ISNUMBER('STATISTICAL SERVICE 2014'!F43),'STATISTICAL SERVICE 2014'!F43,"")</f>
        <v>32430</v>
      </c>
      <c r="F6" s="111">
        <f>IF(ISNUMBER('STATISTICAL SERVICE 2014'!G43),'STATISTICAL SERVICE 2014'!G43,"")</f>
        <v>88426</v>
      </c>
      <c r="G6" s="111">
        <f>IF(ISNUMBER('STATISTICAL SERVICE 2014'!H43),'STATISTICAL SERVICE 2014'!H43,"")</f>
        <v>117960</v>
      </c>
      <c r="H6" s="111">
        <f>IF(ISNUMBER('STATISTICAL SERVICE 2014'!I43),'STATISTICAL SERVICE 2014'!I43,"")</f>
        <v>116582</v>
      </c>
      <c r="I6" s="111">
        <f>IF(ISNUMBER('STATISTICAL SERVICE 2014'!J43),'STATISTICAL SERVICE 2014'!J43,"")</f>
        <v>110725</v>
      </c>
      <c r="J6" s="111">
        <f>IF(ISNUMBER('STATISTICAL SERVICE 2014'!K43),'STATISTICAL SERVICE 2014'!K43,"")</f>
        <v>90866</v>
      </c>
      <c r="K6" s="111">
        <f>IF(ISNUMBER('STATISTICAL SERVICE 2014'!L43),'STATISTICAL SERVICE 2014'!L43,"")</f>
        <v>49030</v>
      </c>
      <c r="L6" s="111">
        <f>IF(ISNUMBER('STATISTICAL SERVICE 2014'!M43),'STATISTICAL SERVICE 2014'!M43,"")</f>
        <v>8728</v>
      </c>
      <c r="M6" s="161">
        <f>IF(ISNUMBER('STATISTICAL SERVICE 2014'!N43),'STATISTICAL SERVICE 2014'!N43,"")</f>
        <v>4956</v>
      </c>
      <c r="N6" s="152">
        <f aca="true" t="shared" si="0" ref="N6:N37">SUM(B6:M6)</f>
        <v>636759</v>
      </c>
      <c r="O6" s="96" t="s">
        <v>183</v>
      </c>
    </row>
    <row r="7" spans="1:15" ht="15" customHeight="1">
      <c r="A7" s="91" t="s">
        <v>124</v>
      </c>
      <c r="B7" s="110">
        <f>IF(ISNUMBER('STATISTICAL SERVICE 2014'!C36),'STATISTICAL SERVICE 2014'!C36,"")</f>
        <v>403</v>
      </c>
      <c r="C7" s="111">
        <f>IF(ISNUMBER('STATISTICAL SERVICE 2014'!D36),'STATISTICAL SERVICE 2014'!D36,"")</f>
        <v>897</v>
      </c>
      <c r="D7" s="111">
        <f>IF(ISNUMBER('STATISTICAL SERVICE 2014'!E36),'STATISTICAL SERVICE 2014'!E36,"")</f>
        <v>2181</v>
      </c>
      <c r="E7" s="111">
        <f>IF(ISNUMBER('STATISTICAL SERVICE 2014'!F36),'STATISTICAL SERVICE 2014'!F36,"")</f>
        <v>6382</v>
      </c>
      <c r="F7" s="111">
        <f>IF(ISNUMBER('STATISTICAL SERVICE 2014'!G36),'STATISTICAL SERVICE 2014'!G36,"")</f>
        <v>15299</v>
      </c>
      <c r="G7" s="111">
        <f>IF(ISNUMBER('STATISTICAL SERVICE 2014'!H36),'STATISTICAL SERVICE 2014'!H36,"")</f>
        <v>17065</v>
      </c>
      <c r="H7" s="111">
        <f>IF(ISNUMBER('STATISTICAL SERVICE 2014'!I36),'STATISTICAL SERVICE 2014'!I36,"")</f>
        <v>17446</v>
      </c>
      <c r="I7" s="111">
        <f>IF(ISNUMBER('STATISTICAL SERVICE 2014'!J36),'STATISTICAL SERVICE 2014'!J36,"")</f>
        <v>16642</v>
      </c>
      <c r="J7" s="111">
        <f>IF(ISNUMBER('STATISTICAL SERVICE 2014'!K36),'STATISTICAL SERVICE 2014'!K36,"")</f>
        <v>16947</v>
      </c>
      <c r="K7" s="111">
        <f>IF(ISNUMBER('STATISTICAL SERVICE 2014'!L36),'STATISTICAL SERVICE 2014'!L36,"")</f>
        <v>10916</v>
      </c>
      <c r="L7" s="111">
        <f>IF(ISNUMBER('STATISTICAL SERVICE 2014'!M36),'STATISTICAL SERVICE 2014'!M36,"")</f>
        <v>1507</v>
      </c>
      <c r="M7" s="161">
        <f>IF(ISNUMBER('STATISTICAL SERVICE 2014'!N36),'STATISTICAL SERVICE 2014'!N36,"")</f>
        <v>976</v>
      </c>
      <c r="N7" s="152">
        <f t="shared" si="0"/>
        <v>106661</v>
      </c>
      <c r="O7" s="96" t="s">
        <v>171</v>
      </c>
    </row>
    <row r="8" spans="1:15" ht="15" customHeight="1">
      <c r="A8" s="91" t="s">
        <v>125</v>
      </c>
      <c r="B8" s="110">
        <f>IF(ISNUMBER('STATISTICAL SERVICE 2014'!C40),'STATISTICAL SERVICE 2014'!C40,"")</f>
        <v>963</v>
      </c>
      <c r="C8" s="111">
        <f>IF(ISNUMBER('STATISTICAL SERVICE 2014'!D40),'STATISTICAL SERVICE 2014'!D40,"")</f>
        <v>1096</v>
      </c>
      <c r="D8" s="111">
        <f>IF(ISNUMBER('STATISTICAL SERVICE 2014'!E40),'STATISTICAL SERVICE 2014'!E40,"")</f>
        <v>1081</v>
      </c>
      <c r="E8" s="111">
        <f>IF(ISNUMBER('STATISTICAL SERVICE 2014'!F40),'STATISTICAL SERVICE 2014'!F40,"")</f>
        <v>3308</v>
      </c>
      <c r="F8" s="111">
        <f>IF(ISNUMBER('STATISTICAL SERVICE 2014'!G40),'STATISTICAL SERVICE 2014'!G40,"")</f>
        <v>8297</v>
      </c>
      <c r="G8" s="111">
        <f>IF(ISNUMBER('STATISTICAL SERVICE 2014'!H40),'STATISTICAL SERVICE 2014'!H40,"")</f>
        <v>9733</v>
      </c>
      <c r="H8" s="111">
        <f>IF(ISNUMBER('STATISTICAL SERVICE 2014'!I40),'STATISTICAL SERVICE 2014'!I40,"")</f>
        <v>11029</v>
      </c>
      <c r="I8" s="111">
        <f>IF(ISNUMBER('STATISTICAL SERVICE 2014'!J40),'STATISTICAL SERVICE 2014'!J40,"")</f>
        <v>7592</v>
      </c>
      <c r="J8" s="111">
        <f>IF(ISNUMBER('STATISTICAL SERVICE 2014'!K40),'STATISTICAL SERVICE 2014'!K40,"")</f>
        <v>7832</v>
      </c>
      <c r="K8" s="111">
        <f>IF(ISNUMBER('STATISTICAL SERVICE 2014'!L40),'STATISTICAL SERVICE 2014'!L40,"")</f>
        <v>3903</v>
      </c>
      <c r="L8" s="111">
        <f>IF(ISNUMBER('STATISTICAL SERVICE 2014'!M40),'STATISTICAL SERVICE 2014'!M40,"")</f>
        <v>1265</v>
      </c>
      <c r="M8" s="161">
        <f>IF(ISNUMBER('STATISTICAL SERVICE 2014'!N40),'STATISTICAL SERVICE 2014'!N40,"")</f>
        <v>640</v>
      </c>
      <c r="N8" s="152">
        <f t="shared" si="0"/>
        <v>56739</v>
      </c>
      <c r="O8" s="96" t="s">
        <v>172</v>
      </c>
    </row>
    <row r="9" spans="1:15" ht="15" customHeight="1">
      <c r="A9" s="91" t="s">
        <v>126</v>
      </c>
      <c r="B9" s="110">
        <f>IF(ISNUMBER('STATISTICAL SERVICE 2014'!C35),'STATISTICAL SERVICE 2014'!C35,"")</f>
        <v>215</v>
      </c>
      <c r="C9" s="111">
        <f>IF(ISNUMBER('STATISTICAL SERVICE 2014'!D35),'STATISTICAL SERVICE 2014'!D35,"")</f>
        <v>121</v>
      </c>
      <c r="D9" s="111">
        <f>IF(ISNUMBER('STATISTICAL SERVICE 2014'!E35),'STATISTICAL SERVICE 2014'!E35,"")</f>
        <v>207</v>
      </c>
      <c r="E9" s="111">
        <f>IF(ISNUMBER('STATISTICAL SERVICE 2014'!F35),'STATISTICAL SERVICE 2014'!F35,"")</f>
        <v>2765</v>
      </c>
      <c r="F9" s="111">
        <f>IF(ISNUMBER('STATISTICAL SERVICE 2014'!G35),'STATISTICAL SERVICE 2014'!G35,"")</f>
        <v>3694</v>
      </c>
      <c r="G9" s="111">
        <f>IF(ISNUMBER('STATISTICAL SERVICE 2014'!H35),'STATISTICAL SERVICE 2014'!H35,"")</f>
        <v>3767</v>
      </c>
      <c r="H9" s="111">
        <f>IF(ISNUMBER('STATISTICAL SERVICE 2014'!I35),'STATISTICAL SERVICE 2014'!I35,"")</f>
        <v>3837</v>
      </c>
      <c r="I9" s="111">
        <f>IF(ISNUMBER('STATISTICAL SERVICE 2014'!J35),'STATISTICAL SERVICE 2014'!J35,"")</f>
        <v>2757</v>
      </c>
      <c r="J9" s="111">
        <f>IF(ISNUMBER('STATISTICAL SERVICE 2014'!K35),'STATISTICAL SERVICE 2014'!K35,"")</f>
        <v>3239</v>
      </c>
      <c r="K9" s="111">
        <f>IF(ISNUMBER('STATISTICAL SERVICE 2014'!L35),'STATISTICAL SERVICE 2014'!L35,"")</f>
        <v>3095</v>
      </c>
      <c r="L9" s="111">
        <f>IF(ISNUMBER('STATISTICAL SERVICE 2014'!M35),'STATISTICAL SERVICE 2014'!M35,"")</f>
        <v>142</v>
      </c>
      <c r="M9" s="161">
        <f>IF(ISNUMBER('STATISTICAL SERVICE 2014'!N35),'STATISTICAL SERVICE 2014'!N35,"")</f>
        <v>78</v>
      </c>
      <c r="N9" s="152">
        <f t="shared" si="0"/>
        <v>23917</v>
      </c>
      <c r="O9" s="96" t="s">
        <v>173</v>
      </c>
    </row>
    <row r="10" spans="1:15" ht="15" customHeight="1">
      <c r="A10" s="91" t="s">
        <v>127</v>
      </c>
      <c r="B10" s="110">
        <f>IF(ISNUMBER('STATISTICAL SERVICE 2014'!C15),'STATISTICAL SERVICE 2014'!C15,"")</f>
        <v>115</v>
      </c>
      <c r="C10" s="111">
        <f>IF(ISNUMBER('STATISTICAL SERVICE 2014'!D15),'STATISTICAL SERVICE 2014'!D15,"")</f>
        <v>43</v>
      </c>
      <c r="D10" s="111">
        <f>IF(ISNUMBER('STATISTICAL SERVICE 2014'!E15),'STATISTICAL SERVICE 2014'!E15,"")</f>
        <v>60</v>
      </c>
      <c r="E10" s="111">
        <f>IF(ISNUMBER('STATISTICAL SERVICE 2014'!F15),'STATISTICAL SERVICE 2014'!F15,"")</f>
        <v>1694</v>
      </c>
      <c r="F10" s="111">
        <f>IF(ISNUMBER('STATISTICAL SERVICE 2014'!G15),'STATISTICAL SERVICE 2014'!G15,"")</f>
        <v>3623</v>
      </c>
      <c r="G10" s="111">
        <f>IF(ISNUMBER('STATISTICAL SERVICE 2014'!H15),'STATISTICAL SERVICE 2014'!H15,"")</f>
        <v>6235</v>
      </c>
      <c r="H10" s="111">
        <f>IF(ISNUMBER('STATISTICAL SERVICE 2014'!I15),'STATISTICAL SERVICE 2014'!I15,"")</f>
        <v>7769</v>
      </c>
      <c r="I10" s="111">
        <f>IF(ISNUMBER('STATISTICAL SERVICE 2014'!J15),'STATISTICAL SERVICE 2014'!J15,"")</f>
        <v>4351</v>
      </c>
      <c r="J10" s="111">
        <f>IF(ISNUMBER('STATISTICAL SERVICE 2014'!K15),'STATISTICAL SERVICE 2014'!K15,"")</f>
        <v>4296</v>
      </c>
      <c r="K10" s="111">
        <f>IF(ISNUMBER('STATISTICAL SERVICE 2014'!L15),'STATISTICAL SERVICE 2014'!L15,"")</f>
        <v>2171</v>
      </c>
      <c r="L10" s="111">
        <f>IF(ISNUMBER('STATISTICAL SERVICE 2014'!M15),'STATISTICAL SERVICE 2014'!M15,"")</f>
        <v>119</v>
      </c>
      <c r="M10" s="161">
        <f>IF(ISNUMBER('STATISTICAL SERVICE 2014'!N15),'STATISTICAL SERVICE 2014'!N15,"")</f>
        <v>74</v>
      </c>
      <c r="N10" s="152">
        <f t="shared" si="0"/>
        <v>30550</v>
      </c>
      <c r="O10" s="96" t="s">
        <v>174</v>
      </c>
    </row>
    <row r="11" spans="1:15" ht="15" customHeight="1">
      <c r="A11" s="91" t="s">
        <v>122</v>
      </c>
      <c r="B11" s="110">
        <f>IF(ISNUMBER('STATISTICAL SERVICE 2014'!C16),'STATISTICAL SERVICE 2014'!C16,"")</f>
        <v>1152</v>
      </c>
      <c r="C11" s="111">
        <f>IF(ISNUMBER('STATISTICAL SERVICE 2014'!D16),'STATISTICAL SERVICE 2014'!D16,"")</f>
        <v>2162</v>
      </c>
      <c r="D11" s="111">
        <f>IF(ISNUMBER('STATISTICAL SERVICE 2014'!E16),'STATISTICAL SERVICE 2014'!E16,"")</f>
        <v>6496</v>
      </c>
      <c r="E11" s="111">
        <f>IF(ISNUMBER('STATISTICAL SERVICE 2014'!F16),'STATISTICAL SERVICE 2014'!F16,"")</f>
        <v>10465</v>
      </c>
      <c r="F11" s="111">
        <f>IF(ISNUMBER('STATISTICAL SERVICE 2014'!G16),'STATISTICAL SERVICE 2014'!G16,"")</f>
        <v>8564</v>
      </c>
      <c r="G11" s="111">
        <f>IF(ISNUMBER('STATISTICAL SERVICE 2014'!H16),'STATISTICAL SERVICE 2014'!H16,"")</f>
        <v>8209</v>
      </c>
      <c r="H11" s="111">
        <f>IF(ISNUMBER('STATISTICAL SERVICE 2014'!I16),'STATISTICAL SERVICE 2014'!I16,"")</f>
        <v>6700</v>
      </c>
      <c r="I11" s="111">
        <f>IF(ISNUMBER('STATISTICAL SERVICE 2014'!J16),'STATISTICAL SERVICE 2014'!J16,"")</f>
        <v>8356</v>
      </c>
      <c r="J11" s="111">
        <f>IF(ISNUMBER('STATISTICAL SERVICE 2014'!K16),'STATISTICAL SERVICE 2014'!K16,"")</f>
        <v>9534</v>
      </c>
      <c r="K11" s="111">
        <f>IF(ISNUMBER('STATISTICAL SERVICE 2014'!L16),'STATISTICAL SERVICE 2014'!L16,"")</f>
        <v>13044</v>
      </c>
      <c r="L11" s="111">
        <f>IF(ISNUMBER('STATISTICAL SERVICE 2014'!M16),'STATISTICAL SERVICE 2014'!M16,"")</f>
        <v>9303</v>
      </c>
      <c r="M11" s="161">
        <f>IF(ISNUMBER('STATISTICAL SERVICE 2014'!N16),'STATISTICAL SERVICE 2014'!N16,"")</f>
        <v>2409</v>
      </c>
      <c r="N11" s="152">
        <f t="shared" si="0"/>
        <v>86394</v>
      </c>
      <c r="O11" s="96" t="s">
        <v>169</v>
      </c>
    </row>
    <row r="12" spans="1:15" ht="15" customHeight="1">
      <c r="A12" s="91" t="s">
        <v>123</v>
      </c>
      <c r="B12" s="110">
        <f>IF(ISNUMBER('STATISTICAL SERVICE 2014'!C18),'STATISTICAL SERVICE 2014'!C18,"")</f>
        <v>6421</v>
      </c>
      <c r="C12" s="111">
        <f>IF(ISNUMBER('STATISTICAL SERVICE 2014'!D18),'STATISTICAL SERVICE 2014'!D18,"")</f>
        <v>6254</v>
      </c>
      <c r="D12" s="111">
        <f>IF(ISNUMBER('STATISTICAL SERVICE 2014'!E18),'STATISTICAL SERVICE 2014'!E18,"")</f>
        <v>7038</v>
      </c>
      <c r="E12" s="111">
        <f>IF(ISNUMBER('STATISTICAL SERVICE 2014'!F18),'STATISTICAL SERVICE 2014'!F18,"")</f>
        <v>10374</v>
      </c>
      <c r="F12" s="111">
        <f>IF(ISNUMBER('STATISTICAL SERVICE 2014'!G18),'STATISTICAL SERVICE 2014'!G18,"")</f>
        <v>9083</v>
      </c>
      <c r="G12" s="111">
        <f>IF(ISNUMBER('STATISTICAL SERVICE 2014'!H18),'STATISTICAL SERVICE 2014'!H18,"")</f>
        <v>8584</v>
      </c>
      <c r="H12" s="111">
        <f>IF(ISNUMBER('STATISTICAL SERVICE 2014'!I18),'STATISTICAL SERVICE 2014'!I18,"")</f>
        <v>10127</v>
      </c>
      <c r="I12" s="111">
        <f>IF(ISNUMBER('STATISTICAL SERVICE 2014'!J18),'STATISTICAL SERVICE 2014'!J18,"")</f>
        <v>7472</v>
      </c>
      <c r="J12" s="111">
        <f>IF(ISNUMBER('STATISTICAL SERVICE 2014'!K18),'STATISTICAL SERVICE 2014'!K18,"")</f>
        <v>9382</v>
      </c>
      <c r="K12" s="111">
        <f>IF(ISNUMBER('STATISTICAL SERVICE 2014'!L18),'STATISTICAL SERVICE 2014'!L18,"")</f>
        <v>10417</v>
      </c>
      <c r="L12" s="111">
        <f>IF(ISNUMBER('STATISTICAL SERVICE 2014'!M18),'STATISTICAL SERVICE 2014'!M18,"")</f>
        <v>7534</v>
      </c>
      <c r="M12" s="161">
        <f>IF(ISNUMBER('STATISTICAL SERVICE 2014'!N18),'STATISTICAL SERVICE 2014'!N18,"")</f>
        <v>8263</v>
      </c>
      <c r="N12" s="152">
        <f t="shared" si="0"/>
        <v>100949</v>
      </c>
      <c r="O12" s="96" t="s">
        <v>170</v>
      </c>
    </row>
    <row r="13" spans="1:15" ht="15" customHeight="1">
      <c r="A13" s="91" t="s">
        <v>129</v>
      </c>
      <c r="B13" s="110">
        <f>IF(ISNUMBER('STATISTICAL SERVICE 2014'!C41),'STATISTICAL SERVICE 2014'!C41,"")</f>
        <v>370</v>
      </c>
      <c r="C13" s="111">
        <f>IF(ISNUMBER('STATISTICAL SERVICE 2014'!D41),'STATISTICAL SERVICE 2014'!D41,"")</f>
        <v>397</v>
      </c>
      <c r="D13" s="111">
        <f>IF(ISNUMBER('STATISTICAL SERVICE 2014'!E41),'STATISTICAL SERVICE 2014'!E41,"")</f>
        <v>1102</v>
      </c>
      <c r="E13" s="111">
        <f>IF(ISNUMBER('STATISTICAL SERVICE 2014'!F41),'STATISTICAL SERVICE 2014'!F41,"")</f>
        <v>3429</v>
      </c>
      <c r="F13" s="111">
        <f>IF(ISNUMBER('STATISTICAL SERVICE 2014'!G41),'STATISTICAL SERVICE 2014'!G41,"")</f>
        <v>3784</v>
      </c>
      <c r="G13" s="111">
        <f>IF(ISNUMBER('STATISTICAL SERVICE 2014'!H41),'STATISTICAL SERVICE 2014'!H41,"")</f>
        <v>4701</v>
      </c>
      <c r="H13" s="111">
        <f>IF(ISNUMBER('STATISTICAL SERVICE 2014'!I41),'STATISTICAL SERVICE 2014'!I41,"")</f>
        <v>9340</v>
      </c>
      <c r="I13" s="111">
        <f>IF(ISNUMBER('STATISTICAL SERVICE 2014'!J41),'STATISTICAL SERVICE 2014'!J41,"")</f>
        <v>7402</v>
      </c>
      <c r="J13" s="111">
        <f>IF(ISNUMBER('STATISTICAL SERVICE 2014'!K41),'STATISTICAL SERVICE 2014'!K41,"")</f>
        <v>8492</v>
      </c>
      <c r="K13" s="111">
        <f>IF(ISNUMBER('STATISTICAL SERVICE 2014'!L41),'STATISTICAL SERVICE 2014'!L41,"")</f>
        <v>8135</v>
      </c>
      <c r="L13" s="111">
        <f>IF(ISNUMBER('STATISTICAL SERVICE 2014'!M41),'STATISTICAL SERVICE 2014'!M41,"")</f>
        <v>1307</v>
      </c>
      <c r="M13" s="161">
        <f>IF(ISNUMBER('STATISTICAL SERVICE 2014'!N41),'STATISTICAL SERVICE 2014'!N41,"")</f>
        <v>482</v>
      </c>
      <c r="N13" s="152">
        <f t="shared" si="0"/>
        <v>48941</v>
      </c>
      <c r="O13" s="96" t="s">
        <v>176</v>
      </c>
    </row>
    <row r="14" spans="1:15" ht="15" customHeight="1">
      <c r="A14" s="91" t="s">
        <v>130</v>
      </c>
      <c r="B14" s="110">
        <f>IF(ISNUMBER('STATISTICAL SERVICE 2014'!C28),'STATISTICAL SERVICE 2014'!C28,"")</f>
        <v>89</v>
      </c>
      <c r="C14" s="111">
        <f>IF(ISNUMBER('STATISTICAL SERVICE 2014'!D28),'STATISTICAL SERVICE 2014'!D28,"")</f>
        <v>98</v>
      </c>
      <c r="D14" s="111">
        <f>IF(ISNUMBER('STATISTICAL SERVICE 2014'!E28),'STATISTICAL SERVICE 2014'!E28,"")</f>
        <v>620</v>
      </c>
      <c r="E14" s="111">
        <f>IF(ISNUMBER('STATISTICAL SERVICE 2014'!F28),'STATISTICAL SERVICE 2014'!F28,"")</f>
        <v>2227</v>
      </c>
      <c r="F14" s="111">
        <f>IF(ISNUMBER('STATISTICAL SERVICE 2014'!G28),'STATISTICAL SERVICE 2014'!G28,"")</f>
        <v>2682</v>
      </c>
      <c r="G14" s="111">
        <f>IF(ISNUMBER('STATISTICAL SERVICE 2014'!H28),'STATISTICAL SERVICE 2014'!H28,"")</f>
        <v>2098</v>
      </c>
      <c r="H14" s="111">
        <f>IF(ISNUMBER('STATISTICAL SERVICE 2014'!I28),'STATISTICAL SERVICE 2014'!I28,"")</f>
        <v>3474</v>
      </c>
      <c r="I14" s="111">
        <f>IF(ISNUMBER('STATISTICAL SERVICE 2014'!J28),'STATISTICAL SERVICE 2014'!J28,"")</f>
        <v>2740</v>
      </c>
      <c r="J14" s="111">
        <f>IF(ISNUMBER('STATISTICAL SERVICE 2014'!K28),'STATISTICAL SERVICE 2014'!K28,"")</f>
        <v>3008</v>
      </c>
      <c r="K14" s="111">
        <f>IF(ISNUMBER('STATISTICAL SERVICE 2014'!L28),'STATISTICAL SERVICE 2014'!L28,"")</f>
        <v>3604</v>
      </c>
      <c r="L14" s="111">
        <f>IF(ISNUMBER('STATISTICAL SERVICE 2014'!M28),'STATISTICAL SERVICE 2014'!M28,"")</f>
        <v>1089</v>
      </c>
      <c r="M14" s="161">
        <f>IF(ISNUMBER('STATISTICAL SERVICE 2014'!N28),'STATISTICAL SERVICE 2014'!N28,"")</f>
        <v>482</v>
      </c>
      <c r="N14" s="152">
        <f t="shared" si="0"/>
        <v>22211</v>
      </c>
      <c r="O14" s="96" t="s">
        <v>177</v>
      </c>
    </row>
    <row r="15" spans="1:15" ht="15" customHeight="1">
      <c r="A15" s="91" t="s">
        <v>128</v>
      </c>
      <c r="B15" s="110">
        <f>IF(ISNUMBER('STATISTICAL SERVICE 2014'!C20),'STATISTICAL SERVICE 2014'!C20,"")</f>
        <v>656</v>
      </c>
      <c r="C15" s="111">
        <f>IF(ISNUMBER('STATISTICAL SERVICE 2014'!D20),'STATISTICAL SERVICE 2014'!D20,"")</f>
        <v>753</v>
      </c>
      <c r="D15" s="111">
        <f>IF(ISNUMBER('STATISTICAL SERVICE 2014'!E20),'STATISTICAL SERVICE 2014'!E20,"")</f>
        <v>1602</v>
      </c>
      <c r="E15" s="111">
        <f>IF(ISNUMBER('STATISTICAL SERVICE 2014'!F20),'STATISTICAL SERVICE 2014'!F20,"")</f>
        <v>3322</v>
      </c>
      <c r="F15" s="111">
        <f>IF(ISNUMBER('STATISTICAL SERVICE 2014'!G20),'STATISTICAL SERVICE 2014'!G20,"")</f>
        <v>3146</v>
      </c>
      <c r="G15" s="111">
        <f>IF(ISNUMBER('STATISTICAL SERVICE 2014'!H20),'STATISTICAL SERVICE 2014'!H20,"")</f>
        <v>1660</v>
      </c>
      <c r="H15" s="111">
        <f>IF(ISNUMBER('STATISTICAL SERVICE 2014'!I20),'STATISTICAL SERVICE 2014'!I20,"")</f>
        <v>3651</v>
      </c>
      <c r="I15" s="111">
        <f>IF(ISNUMBER('STATISTICAL SERVICE 2014'!J20),'STATISTICAL SERVICE 2014'!J20,"")</f>
        <v>4446</v>
      </c>
      <c r="J15" s="111">
        <f>IF(ISNUMBER('STATISTICAL SERVICE 2014'!K20),'STATISTICAL SERVICE 2014'!K20,"")</f>
        <v>2874</v>
      </c>
      <c r="K15" s="111">
        <f>IF(ISNUMBER('STATISTICAL SERVICE 2014'!L20),'STATISTICAL SERVICE 2014'!L20,"")</f>
        <v>3769</v>
      </c>
      <c r="L15" s="111">
        <f>IF(ISNUMBER('STATISTICAL SERVICE 2014'!M20),'STATISTICAL SERVICE 2014'!M20,"")</f>
        <v>1312</v>
      </c>
      <c r="M15" s="161">
        <f>IF(ISNUMBER('STATISTICAL SERVICE 2014'!N20),'STATISTICAL SERVICE 2014'!N20,"")</f>
        <v>1969</v>
      </c>
      <c r="N15" s="152">
        <f t="shared" si="0"/>
        <v>29160</v>
      </c>
      <c r="O15" s="96" t="s">
        <v>175</v>
      </c>
    </row>
    <row r="16" spans="1:15" ht="15" customHeight="1">
      <c r="A16" s="91" t="s">
        <v>142</v>
      </c>
      <c r="B16" s="110">
        <f>IF(ISNUMBER('STATISTICAL SERVICE 2014'!C32),'STATISTICAL SERVICE 2014'!C32,"")</f>
        <v>1082</v>
      </c>
      <c r="C16" s="111">
        <f>IF(ISNUMBER('STATISTICAL SERVICE 2014'!D32),'STATISTICAL SERVICE 2014'!D32,"")</f>
        <v>918</v>
      </c>
      <c r="D16" s="111">
        <f>IF(ISNUMBER('STATISTICAL SERVICE 2014'!E32),'STATISTICAL SERVICE 2014'!E32,"")</f>
        <v>991</v>
      </c>
      <c r="E16" s="111">
        <f>IF(ISNUMBER('STATISTICAL SERVICE 2014'!F32),'STATISTICAL SERVICE 2014'!F32,"")</f>
        <v>1883</v>
      </c>
      <c r="F16" s="111">
        <f>IF(ISNUMBER('STATISTICAL SERVICE 2014'!G32),'STATISTICAL SERVICE 2014'!G32,"")</f>
        <v>2100</v>
      </c>
      <c r="G16" s="111">
        <f>IF(ISNUMBER('STATISTICAL SERVICE 2014'!H32),'STATISTICAL SERVICE 2014'!H32,"")</f>
        <v>1825</v>
      </c>
      <c r="H16" s="111">
        <f>IF(ISNUMBER('STATISTICAL SERVICE 2014'!I32),'STATISTICAL SERVICE 2014'!I32,"")</f>
        <v>1798</v>
      </c>
      <c r="I16" s="111">
        <f>IF(ISNUMBER('STATISTICAL SERVICE 2014'!J32),'STATISTICAL SERVICE 2014'!J32,"")</f>
        <v>1897</v>
      </c>
      <c r="J16" s="111">
        <f>IF(ISNUMBER('STATISTICAL SERVICE 2014'!K32),'STATISTICAL SERVICE 2014'!K32,"")</f>
        <v>1899</v>
      </c>
      <c r="K16" s="111">
        <f>IF(ISNUMBER('STATISTICAL SERVICE 2014'!L32),'STATISTICAL SERVICE 2014'!L32,"")</f>
        <v>1864</v>
      </c>
      <c r="L16" s="111">
        <f>IF(ISNUMBER('STATISTICAL SERVICE 2014'!M32),'STATISTICAL SERVICE 2014'!M32,"")</f>
        <v>955</v>
      </c>
      <c r="M16" s="161">
        <f>IF(ISNUMBER('STATISTICAL SERVICE 2014'!N32),'STATISTICAL SERVICE 2014'!N32,"")</f>
        <v>942</v>
      </c>
      <c r="N16" s="152">
        <f t="shared" si="0"/>
        <v>18154</v>
      </c>
      <c r="O16" s="96" t="s">
        <v>189</v>
      </c>
    </row>
    <row r="17" spans="1:15" ht="15" customHeight="1">
      <c r="A17" s="91" t="s">
        <v>131</v>
      </c>
      <c r="B17" s="110">
        <f>IF(ISNUMBER('STATISTICAL SERVICE 2014'!C11),'STATISTICAL SERVICE 2014'!C11+'STATISTICAL SERVICE 2014'!C25,"")</f>
        <v>679</v>
      </c>
      <c r="C17" s="111">
        <f>IF(ISNUMBER('STATISTICAL SERVICE 2014'!D11),'STATISTICAL SERVICE 2014'!D11+'STATISTICAL SERVICE 2014'!D25,"")</f>
        <v>1003</v>
      </c>
      <c r="D17" s="111">
        <f>IF(ISNUMBER('STATISTICAL SERVICE 2014'!E11),'STATISTICAL SERVICE 2014'!E11+'STATISTICAL SERVICE 2014'!E25,"")</f>
        <v>2064</v>
      </c>
      <c r="E17" s="111">
        <f>IF(ISNUMBER('STATISTICAL SERVICE 2014'!F11),'STATISTICAL SERVICE 2014'!F11+'STATISTICAL SERVICE 2014'!F25,"")</f>
        <v>3298</v>
      </c>
      <c r="F17" s="111">
        <f>IF(ISNUMBER('STATISTICAL SERVICE 2014'!G11),'STATISTICAL SERVICE 2014'!G11+'STATISTICAL SERVICE 2014'!G25,"")</f>
        <v>2579</v>
      </c>
      <c r="G17" s="111">
        <f>IF(ISNUMBER('STATISTICAL SERVICE 2014'!H11),'STATISTICAL SERVICE 2014'!H11+'STATISTICAL SERVICE 2014'!H25,"")</f>
        <v>3229</v>
      </c>
      <c r="H17" s="111">
        <f>IF(ISNUMBER('STATISTICAL SERVICE 2014'!I11),'STATISTICAL SERVICE 2014'!I11+'STATISTICAL SERVICE 2014'!I25,"")</f>
        <v>3775</v>
      </c>
      <c r="I17" s="111">
        <f>IF(ISNUMBER('STATISTICAL SERVICE 2014'!J11),'STATISTICAL SERVICE 2014'!J11+'STATISTICAL SERVICE 2014'!J25,"")</f>
        <v>3238</v>
      </c>
      <c r="J17" s="111">
        <f>IF(ISNUMBER('STATISTICAL SERVICE 2014'!K11),'STATISTICAL SERVICE 2014'!K11+'STATISTICAL SERVICE 2014'!K25,"")</f>
        <v>2588</v>
      </c>
      <c r="K17" s="111">
        <f>IF(ISNUMBER('STATISTICAL SERVICE 2014'!L11),'STATISTICAL SERVICE 2014'!L11+'STATISTICAL SERVICE 2014'!L25,"")</f>
        <v>2482</v>
      </c>
      <c r="L17" s="111">
        <f>IF(ISNUMBER('STATISTICAL SERVICE 2014'!M11),'STATISTICAL SERVICE 2014'!M11+'STATISTICAL SERVICE 2014'!M25,"")</f>
        <v>1017</v>
      </c>
      <c r="M17" s="161">
        <f>IF(ISNUMBER('STATISTICAL SERVICE 2014'!N11),'STATISTICAL SERVICE 2014'!N11+'STATISTICAL SERVICE 2014'!N25,"")</f>
        <v>1071</v>
      </c>
      <c r="N17" s="152">
        <f t="shared" si="0"/>
        <v>27023</v>
      </c>
      <c r="O17" s="96" t="s">
        <v>178</v>
      </c>
    </row>
    <row r="18" spans="1:15" ht="15" customHeight="1">
      <c r="A18" s="91" t="s">
        <v>138</v>
      </c>
      <c r="B18" s="111">
        <f>IF(ISNUMBER('STATISTICAL SERVICE 2014'!C30),'STATISTICAL SERVICE 2014'!C30,"")</f>
        <v>1055</v>
      </c>
      <c r="C18" s="111">
        <f>IF(ISNUMBER('STATISTICAL SERVICE 2014'!D30),'STATISTICAL SERVICE 2014'!D30,"")</f>
        <v>1127</v>
      </c>
      <c r="D18" s="111">
        <f>IF(ISNUMBER('STATISTICAL SERVICE 2014'!E30),'STATISTICAL SERVICE 2014'!E30,"")</f>
        <v>1239</v>
      </c>
      <c r="E18" s="111">
        <f>IF(ISNUMBER('STATISTICAL SERVICE 2014'!F30),'STATISTICAL SERVICE 2014'!F30,"")</f>
        <v>1944</v>
      </c>
      <c r="F18" s="111">
        <f>IF(ISNUMBER('STATISTICAL SERVICE 2014'!G30),'STATISTICAL SERVICE 2014'!G30,"")</f>
        <v>2268</v>
      </c>
      <c r="G18" s="111">
        <f>IF(ISNUMBER('STATISTICAL SERVICE 2014'!H30),'STATISTICAL SERVICE 2014'!H30,"")</f>
        <v>3485</v>
      </c>
      <c r="H18" s="111">
        <f>IF(ISNUMBER('STATISTICAL SERVICE 2014'!I30),'STATISTICAL SERVICE 2014'!I30,"")</f>
        <v>4614</v>
      </c>
      <c r="I18" s="111">
        <f>IF(ISNUMBER('STATISTICAL SERVICE 2014'!J30),'STATISTICAL SERVICE 2014'!J30,"")</f>
        <v>4949</v>
      </c>
      <c r="J18" s="111">
        <f>IF(ISNUMBER('STATISTICAL SERVICE 2014'!K30),'STATISTICAL SERVICE 2014'!K30,"")</f>
        <v>4260</v>
      </c>
      <c r="K18" s="111">
        <f>IF(ISNUMBER('STATISTICAL SERVICE 2014'!L30),'STATISTICAL SERVICE 2014'!L30,"")</f>
        <v>1774</v>
      </c>
      <c r="L18" s="111">
        <f>IF(ISNUMBER('STATISTICAL SERVICE 2014'!M30),'STATISTICAL SERVICE 2014'!M30,"")</f>
        <v>1318</v>
      </c>
      <c r="M18" s="161">
        <f>IF(ISNUMBER('STATISTICAL SERVICE 2014'!N30),'STATISTICAL SERVICE 2014'!N30,"")</f>
        <v>1025</v>
      </c>
      <c r="N18" s="152">
        <f t="shared" si="0"/>
        <v>29058</v>
      </c>
      <c r="O18" s="96" t="s">
        <v>185</v>
      </c>
    </row>
    <row r="19" spans="1:15" ht="15" customHeight="1">
      <c r="A19" s="91" t="s">
        <v>132</v>
      </c>
      <c r="B19" s="110">
        <f>IF(ISNUMBER('STATISTICAL SERVICE 2014'!C29),'STATISTICAL SERVICE 2014'!C29,"")</f>
        <v>236</v>
      </c>
      <c r="C19" s="111">
        <f>IF(ISNUMBER('STATISTICAL SERVICE 2014'!D29),'STATISTICAL SERVICE 2014'!D29,"")</f>
        <v>610</v>
      </c>
      <c r="D19" s="111">
        <f>IF(ISNUMBER('STATISTICAL SERVICE 2014'!E29),'STATISTICAL SERVICE 2014'!E29,"")</f>
        <v>531</v>
      </c>
      <c r="E19" s="111">
        <f>IF(ISNUMBER('STATISTICAL SERVICE 2014'!F29),'STATISTICAL SERVICE 2014'!F29,"")</f>
        <v>1759</v>
      </c>
      <c r="F19" s="111">
        <f>IF(ISNUMBER('STATISTICAL SERVICE 2014'!G29),'STATISTICAL SERVICE 2014'!G29,"")</f>
        <v>2083</v>
      </c>
      <c r="G19" s="111">
        <f>IF(ISNUMBER('STATISTICAL SERVICE 2014'!H29),'STATISTICAL SERVICE 2014'!H29,"")</f>
        <v>2367</v>
      </c>
      <c r="H19" s="111">
        <f>IF(ISNUMBER('STATISTICAL SERVICE 2014'!I29),'STATISTICAL SERVICE 2014'!I29,"")</f>
        <v>3466</v>
      </c>
      <c r="I19" s="111">
        <f>IF(ISNUMBER('STATISTICAL SERVICE 2014'!J29),'STATISTICAL SERVICE 2014'!J29,"")</f>
        <v>3631</v>
      </c>
      <c r="J19" s="111">
        <f>IF(ISNUMBER('STATISTICAL SERVICE 2014'!K29),'STATISTICAL SERVICE 2014'!K29,"")</f>
        <v>3484</v>
      </c>
      <c r="K19" s="111">
        <f>IF(ISNUMBER('STATISTICAL SERVICE 2014'!L29),'STATISTICAL SERVICE 2014'!L29,"")</f>
        <v>3596</v>
      </c>
      <c r="L19" s="111">
        <f>IF(ISNUMBER('STATISTICAL SERVICE 2014'!M29),'STATISTICAL SERVICE 2014'!M29,"")</f>
        <v>1391</v>
      </c>
      <c r="M19" s="161">
        <f>IF(ISNUMBER('STATISTICAL SERVICE 2014'!N29),'STATISTICAL SERVICE 2014'!N29,"")</f>
        <v>504</v>
      </c>
      <c r="N19" s="152">
        <f t="shared" si="0"/>
        <v>23658</v>
      </c>
      <c r="O19" s="96" t="s">
        <v>179</v>
      </c>
    </row>
    <row r="20" spans="1:15" ht="15" customHeight="1">
      <c r="A20" s="91" t="s">
        <v>140</v>
      </c>
      <c r="B20" s="110">
        <f>IF(ISNUMBER('STATISTICAL SERVICE 2014'!C14),'STATISTICAL SERVICE 2014'!C14,"")</f>
        <v>0</v>
      </c>
      <c r="C20" s="111">
        <f>IF(ISNUMBER('STATISTICAL SERVICE 2014'!D14),'STATISTICAL SERVICE 2014'!D14,"")</f>
        <v>151</v>
      </c>
      <c r="D20" s="111">
        <f>IF(ISNUMBER('STATISTICAL SERVICE 2014'!E14),'STATISTICAL SERVICE 2014'!E14,"")</f>
        <v>190</v>
      </c>
      <c r="E20" s="111">
        <f>IF(ISNUMBER('STATISTICAL SERVICE 2014'!F14),'STATISTICAL SERVICE 2014'!F14,"")</f>
        <v>365</v>
      </c>
      <c r="F20" s="111">
        <f>IF(ISNUMBER('STATISTICAL SERVICE 2014'!G14),'STATISTICAL SERVICE 2014'!G14,"")</f>
        <v>1086</v>
      </c>
      <c r="G20" s="111">
        <f>IF(ISNUMBER('STATISTICAL SERVICE 2014'!H14),'STATISTICAL SERVICE 2014'!H14,"")</f>
        <v>2079</v>
      </c>
      <c r="H20" s="111">
        <f>IF(ISNUMBER('STATISTICAL SERVICE 2014'!I14),'STATISTICAL SERVICE 2014'!I14,"")</f>
        <v>1870</v>
      </c>
      <c r="I20" s="111">
        <f>IF(ISNUMBER('STATISTICAL SERVICE 2014'!J14),'STATISTICAL SERVICE 2014'!J14,"")</f>
        <v>938</v>
      </c>
      <c r="J20" s="111">
        <f>IF(ISNUMBER('STATISTICAL SERVICE 2014'!K14),'STATISTICAL SERVICE 2014'!K14,"")</f>
        <v>1668</v>
      </c>
      <c r="K20" s="111">
        <f>IF(ISNUMBER('STATISTICAL SERVICE 2014'!L14),'STATISTICAL SERVICE 2014'!L14,"")</f>
        <v>1778</v>
      </c>
      <c r="L20" s="111">
        <f>IF(ISNUMBER('STATISTICAL SERVICE 2014'!M14),'STATISTICAL SERVICE 2014'!M14,"")</f>
        <v>261</v>
      </c>
      <c r="M20" s="161">
        <f>IF(ISNUMBER('STATISTICAL SERVICE 2014'!N14),'STATISTICAL SERVICE 2014'!N14,"")</f>
        <v>35</v>
      </c>
      <c r="N20" s="152">
        <f t="shared" si="0"/>
        <v>10421</v>
      </c>
      <c r="O20" s="96" t="s">
        <v>187</v>
      </c>
    </row>
    <row r="21" spans="1:15" ht="15" customHeight="1">
      <c r="A21" s="91" t="s">
        <v>133</v>
      </c>
      <c r="B21" s="110">
        <f>IF(ISNUMBER('STATISTICAL SERVICE 2014'!C22),'STATISTICAL SERVICE 2014'!C22,"")</f>
        <v>1000</v>
      </c>
      <c r="C21" s="111">
        <f>IF(ISNUMBER('STATISTICAL SERVICE 2014'!D22),'STATISTICAL SERVICE 2014'!D22,"")</f>
        <v>912</v>
      </c>
      <c r="D21" s="111">
        <f>IF(ISNUMBER('STATISTICAL SERVICE 2014'!E22),'STATISTICAL SERVICE 2014'!E22,"")</f>
        <v>1575</v>
      </c>
      <c r="E21" s="111">
        <f>IF(ISNUMBER('STATISTICAL SERVICE 2014'!F22),'STATISTICAL SERVICE 2014'!F22,"")</f>
        <v>912</v>
      </c>
      <c r="F21" s="111">
        <f>IF(ISNUMBER('STATISTICAL SERVICE 2014'!G22),'STATISTICAL SERVICE 2014'!G22,"")</f>
        <v>1661</v>
      </c>
      <c r="G21" s="111">
        <f>IF(ISNUMBER('STATISTICAL SERVICE 2014'!H22),'STATISTICAL SERVICE 2014'!H22,"")</f>
        <v>800</v>
      </c>
      <c r="H21" s="111">
        <f>IF(ISNUMBER('STATISTICAL SERVICE 2014'!I22),'STATISTICAL SERVICE 2014'!I22,"")</f>
        <v>876</v>
      </c>
      <c r="I21" s="111">
        <f>IF(ISNUMBER('STATISTICAL SERVICE 2014'!J22),'STATISTICAL SERVICE 2014'!J22,"")</f>
        <v>1998</v>
      </c>
      <c r="J21" s="111">
        <f>IF(ISNUMBER('STATISTICAL SERVICE 2014'!K22),'STATISTICAL SERVICE 2014'!K22,"")</f>
        <v>1152</v>
      </c>
      <c r="K21" s="111">
        <f>IF(ISNUMBER('STATISTICAL SERVICE 2014'!L22),'STATISTICAL SERVICE 2014'!L22,"")</f>
        <v>1440</v>
      </c>
      <c r="L21" s="111">
        <f>IF(ISNUMBER('STATISTICAL SERVICE 2014'!M22),'STATISTICAL SERVICE 2014'!M22,"")</f>
        <v>1215</v>
      </c>
      <c r="M21" s="161">
        <f>IF(ISNUMBER('STATISTICAL SERVICE 2014'!N22),'STATISTICAL SERVICE 2014'!N22,"")</f>
        <v>911</v>
      </c>
      <c r="N21" s="152">
        <f t="shared" si="0"/>
        <v>14452</v>
      </c>
      <c r="O21" s="96" t="s">
        <v>180</v>
      </c>
    </row>
    <row r="22" spans="1:15" ht="15" customHeight="1">
      <c r="A22" s="91" t="s">
        <v>144</v>
      </c>
      <c r="B22" s="110">
        <f>IF(ISNUMBER('STATISTICAL SERVICE 2014'!C46),'STATISTICAL SERVICE 2014'!C46,"")</f>
        <v>579</v>
      </c>
      <c r="C22" s="111">
        <f>IF(ISNUMBER('STATISTICAL SERVICE 2014'!D46),'STATISTICAL SERVICE 2014'!D46,"")</f>
        <v>626</v>
      </c>
      <c r="D22" s="111">
        <f>IF(ISNUMBER('STATISTICAL SERVICE 2014'!E46),'STATISTICAL SERVICE 2014'!E46,"")</f>
        <v>958</v>
      </c>
      <c r="E22" s="111">
        <f>IF(ISNUMBER('STATISTICAL SERVICE 2014'!F46),'STATISTICAL SERVICE 2014'!F46,"")</f>
        <v>3030</v>
      </c>
      <c r="F22" s="111">
        <f>IF(ISNUMBER('STATISTICAL SERVICE 2014'!G46),'STATISTICAL SERVICE 2014'!G46,"")</f>
        <v>5994</v>
      </c>
      <c r="G22" s="111">
        <f>IF(ISNUMBER('STATISTICAL SERVICE 2014'!H46),'STATISTICAL SERVICE 2014'!H46,"")</f>
        <v>6507</v>
      </c>
      <c r="H22" s="111">
        <f>IF(ISNUMBER('STATISTICAL SERVICE 2014'!I46),'STATISTICAL SERVICE 2014'!I46,"")</f>
        <v>7255</v>
      </c>
      <c r="I22" s="111">
        <f>IF(ISNUMBER('STATISTICAL SERVICE 2014'!J46),'STATISTICAL SERVICE 2014'!J46,"")</f>
        <v>6094</v>
      </c>
      <c r="J22" s="111">
        <f>IF(ISNUMBER('STATISTICAL SERVICE 2014'!K46),'STATISTICAL SERVICE 2014'!K46,"")</f>
        <v>4122</v>
      </c>
      <c r="K22" s="111">
        <f>IF(ISNUMBER('STATISTICAL SERVICE 2014'!L46),'STATISTICAL SERVICE 2014'!L46,"")</f>
        <v>3098</v>
      </c>
      <c r="L22" s="111">
        <f>IF(ISNUMBER('STATISTICAL SERVICE 2014'!M46),'STATISTICAL SERVICE 2014'!M46,"")</f>
        <v>1553</v>
      </c>
      <c r="M22" s="161">
        <f>IF(ISNUMBER('STATISTICAL SERVICE 2014'!N46),'STATISTICAL SERVICE 2014'!N46,"")</f>
        <v>1271</v>
      </c>
      <c r="N22" s="152">
        <f t="shared" si="0"/>
        <v>41087</v>
      </c>
      <c r="O22" s="96" t="s">
        <v>191</v>
      </c>
    </row>
    <row r="23" spans="1:15" ht="15" customHeight="1">
      <c r="A23" s="91" t="s">
        <v>139</v>
      </c>
      <c r="B23" s="110">
        <f>IF(ISNUMBER('STATISTICAL SERVICE 2014'!C26),'STATISTICAL SERVICE 2014'!C26,"")</f>
        <v>197</v>
      </c>
      <c r="C23" s="111">
        <f>IF(ISNUMBER('STATISTICAL SERVICE 2014'!D26),'STATISTICAL SERVICE 2014'!D26,"")</f>
        <v>225</v>
      </c>
      <c r="D23" s="111">
        <f>IF(ISNUMBER('STATISTICAL SERVICE 2014'!E26),'STATISTICAL SERVICE 2014'!E26,"")</f>
        <v>326</v>
      </c>
      <c r="E23" s="111">
        <f>IF(ISNUMBER('STATISTICAL SERVICE 2014'!F26),'STATISTICAL SERVICE 2014'!F26,"")</f>
        <v>430</v>
      </c>
      <c r="F23" s="111">
        <f>IF(ISNUMBER('STATISTICAL SERVICE 2014'!G26),'STATISTICAL SERVICE 2014'!G26,"")</f>
        <v>550</v>
      </c>
      <c r="G23" s="111">
        <f>IF(ISNUMBER('STATISTICAL SERVICE 2014'!H26),'STATISTICAL SERVICE 2014'!H26,"")</f>
        <v>1256</v>
      </c>
      <c r="H23" s="111">
        <f>IF(ISNUMBER('STATISTICAL SERVICE 2014'!I26),'STATISTICAL SERVICE 2014'!I26,"")</f>
        <v>2039</v>
      </c>
      <c r="I23" s="111">
        <f>IF(ISNUMBER('STATISTICAL SERVICE 2014'!J26),'STATISTICAL SERVICE 2014'!J26,"")</f>
        <v>1594</v>
      </c>
      <c r="J23" s="111">
        <f>IF(ISNUMBER('STATISTICAL SERVICE 2014'!K26),'STATISTICAL SERVICE 2014'!K26,"")</f>
        <v>1731</v>
      </c>
      <c r="K23" s="111">
        <f>IF(ISNUMBER('STATISTICAL SERVICE 2014'!L26),'STATISTICAL SERVICE 2014'!L26,"")</f>
        <v>1151</v>
      </c>
      <c r="L23" s="111">
        <f>IF(ISNUMBER('STATISTICAL SERVICE 2014'!M26),'STATISTICAL SERVICE 2014'!M26,"")</f>
        <v>394</v>
      </c>
      <c r="M23" s="161">
        <f>IF(ISNUMBER('STATISTICAL SERVICE 2014'!N26),'STATISTICAL SERVICE 2014'!N26,"")</f>
        <v>311</v>
      </c>
      <c r="N23" s="152">
        <f t="shared" si="0"/>
        <v>10204</v>
      </c>
      <c r="O23" s="96" t="s">
        <v>186</v>
      </c>
    </row>
    <row r="24" spans="1:15" ht="15" customHeight="1">
      <c r="A24" s="91" t="s">
        <v>141</v>
      </c>
      <c r="B24" s="110">
        <f>IF(ISNUMBER('STATISTICAL SERVICE 2014'!C12),'STATISTICAL SERVICE 2014'!C12,"")</f>
        <v>341</v>
      </c>
      <c r="C24" s="111">
        <f>IF(ISNUMBER('STATISTICAL SERVICE 2014'!D12),'STATISTICAL SERVICE 2014'!D12,"")</f>
        <v>391</v>
      </c>
      <c r="D24" s="111">
        <f>IF(ISNUMBER('STATISTICAL SERVICE 2014'!E12),'STATISTICAL SERVICE 2014'!E12,"")</f>
        <v>471</v>
      </c>
      <c r="E24" s="111">
        <f>IF(ISNUMBER('STATISTICAL SERVICE 2014'!F12),'STATISTICAL SERVICE 2014'!F12,"")</f>
        <v>866</v>
      </c>
      <c r="F24" s="111">
        <f>IF(ISNUMBER('STATISTICAL SERVICE 2014'!G12),'STATISTICAL SERVICE 2014'!G12,"")</f>
        <v>836</v>
      </c>
      <c r="G24" s="111">
        <f>IF(ISNUMBER('STATISTICAL SERVICE 2014'!H12),'STATISTICAL SERVICE 2014'!H12,"")</f>
        <v>1109</v>
      </c>
      <c r="H24" s="111">
        <f>IF(ISNUMBER('STATISTICAL SERVICE 2014'!I12),'STATISTICAL SERVICE 2014'!I12,"")</f>
        <v>1130</v>
      </c>
      <c r="I24" s="111">
        <f>IF(ISNUMBER('STATISTICAL SERVICE 2014'!J12),'STATISTICAL SERVICE 2014'!J12,"")</f>
        <v>808</v>
      </c>
      <c r="J24" s="111">
        <f>IF(ISNUMBER('STATISTICAL SERVICE 2014'!K12),'STATISTICAL SERVICE 2014'!K12,"")</f>
        <v>707</v>
      </c>
      <c r="K24" s="111">
        <f>IF(ISNUMBER('STATISTICAL SERVICE 2014'!L12),'STATISTICAL SERVICE 2014'!L12,"")</f>
        <v>559</v>
      </c>
      <c r="L24" s="111">
        <f>IF(ISNUMBER('STATISTICAL SERVICE 2014'!M12),'STATISTICAL SERVICE 2014'!M12,"")</f>
        <v>430</v>
      </c>
      <c r="M24" s="161">
        <f>IF(ISNUMBER('STATISTICAL SERVICE 2014'!N12),'STATISTICAL SERVICE 2014'!N12,"")</f>
        <v>326</v>
      </c>
      <c r="N24" s="152">
        <f t="shared" si="0"/>
        <v>7974</v>
      </c>
      <c r="O24" s="96" t="s">
        <v>188</v>
      </c>
    </row>
    <row r="25" spans="1:15" ht="15" customHeight="1">
      <c r="A25" s="91" t="s">
        <v>134</v>
      </c>
      <c r="B25" s="110">
        <f>IF(ISNUMBER('STATISTICAL SERVICE 2014'!C21),'STATISTICAL SERVICE 2014'!C21,"")</f>
        <v>36</v>
      </c>
      <c r="C25" s="111">
        <f>IF(ISNUMBER('STATISTICAL SERVICE 2014'!D21),'STATISTICAL SERVICE 2014'!D21,"")</f>
        <v>57</v>
      </c>
      <c r="D25" s="111">
        <f>IF(ISNUMBER('STATISTICAL SERVICE 2014'!E21),'STATISTICAL SERVICE 2014'!E21,"")</f>
        <v>93</v>
      </c>
      <c r="E25" s="111">
        <f>IF(ISNUMBER('STATISTICAL SERVICE 2014'!F21),'STATISTICAL SERVICE 2014'!F21,"")</f>
        <v>416</v>
      </c>
      <c r="F25" s="111">
        <f>IF(ISNUMBER('STATISTICAL SERVICE 2014'!G21),'STATISTICAL SERVICE 2014'!G21,"")</f>
        <v>213</v>
      </c>
      <c r="G25" s="111">
        <f>IF(ISNUMBER('STATISTICAL SERVICE 2014'!H21),'STATISTICAL SERVICE 2014'!H21,"")</f>
        <v>500</v>
      </c>
      <c r="H25" s="111">
        <f>IF(ISNUMBER('STATISTICAL SERVICE 2014'!I21),'STATISTICAL SERVICE 2014'!I21,"")</f>
        <v>301</v>
      </c>
      <c r="I25" s="111">
        <f>IF(ISNUMBER('STATISTICAL SERVICE 2014'!J21),'STATISTICAL SERVICE 2014'!J21,"")</f>
        <v>365</v>
      </c>
      <c r="J25" s="111">
        <f>IF(ISNUMBER('STATISTICAL SERVICE 2014'!K21),'STATISTICAL SERVICE 2014'!K21,"")</f>
        <v>427</v>
      </c>
      <c r="K25" s="111">
        <f>IF(ISNUMBER('STATISTICAL SERVICE 2014'!L21),'STATISTICAL SERVICE 2014'!L21,"")</f>
        <v>227</v>
      </c>
      <c r="L25" s="111">
        <f>IF(ISNUMBER('STATISTICAL SERVICE 2014'!M21),'STATISTICAL SERVICE 2014'!M21,"")</f>
        <v>55</v>
      </c>
      <c r="M25" s="161">
        <f>IF(ISNUMBER('STATISTICAL SERVICE 2014'!N21),'STATISTICAL SERVICE 2014'!N21,"")</f>
        <v>178</v>
      </c>
      <c r="N25" s="152">
        <f t="shared" si="0"/>
        <v>2868</v>
      </c>
      <c r="O25" s="96" t="s">
        <v>181</v>
      </c>
    </row>
    <row r="26" spans="1:15" ht="15" customHeight="1">
      <c r="A26" s="91" t="s">
        <v>143</v>
      </c>
      <c r="B26" s="110">
        <f>IF(ISNUMBER('STATISTICAL SERVICE 2014'!C34),'STATISTICAL SERVICE 2014'!C34,"")</f>
        <v>44</v>
      </c>
      <c r="C26" s="111">
        <f>IF(ISNUMBER('STATISTICAL SERVICE 2014'!D34),'STATISTICAL SERVICE 2014'!D34,"")</f>
        <v>100</v>
      </c>
      <c r="D26" s="111">
        <f>IF(ISNUMBER('STATISTICAL SERVICE 2014'!E34),'STATISTICAL SERVICE 2014'!E34,"")</f>
        <v>193</v>
      </c>
      <c r="E26" s="111">
        <f>IF(ISNUMBER('STATISTICAL SERVICE 2014'!F34),'STATISTICAL SERVICE 2014'!F34,"")</f>
        <v>121</v>
      </c>
      <c r="F26" s="111">
        <f>IF(ISNUMBER('STATISTICAL SERVICE 2014'!G34),'STATISTICAL SERVICE 2014'!G34,"")</f>
        <v>342</v>
      </c>
      <c r="G26" s="111">
        <f>IF(ISNUMBER('STATISTICAL SERVICE 2014'!H34),'STATISTICAL SERVICE 2014'!H34,"")</f>
        <v>477</v>
      </c>
      <c r="H26" s="111">
        <f>IF(ISNUMBER('STATISTICAL SERVICE 2014'!I34),'STATISTICAL SERVICE 2014'!I34,"")</f>
        <v>880</v>
      </c>
      <c r="I26" s="111">
        <f>IF(ISNUMBER('STATISTICAL SERVICE 2014'!J34),'STATISTICAL SERVICE 2014'!J34,"")</f>
        <v>830</v>
      </c>
      <c r="J26" s="111">
        <f>IF(ISNUMBER('STATISTICAL SERVICE 2014'!K34),'STATISTICAL SERVICE 2014'!K34,"")</f>
        <v>712</v>
      </c>
      <c r="K26" s="111">
        <f>IF(ISNUMBER('STATISTICAL SERVICE 2014'!L34),'STATISTICAL SERVICE 2014'!L34,"")</f>
        <v>132</v>
      </c>
      <c r="L26" s="111">
        <f>IF(ISNUMBER('STATISTICAL SERVICE 2014'!M34),'STATISTICAL SERVICE 2014'!M34,"")</f>
        <v>46</v>
      </c>
      <c r="M26" s="161">
        <f>IF(ISNUMBER('STATISTICAL SERVICE 2014'!N34),'STATISTICAL SERVICE 2014'!N34,"")</f>
        <v>44</v>
      </c>
      <c r="N26" s="152">
        <f t="shared" si="0"/>
        <v>3921</v>
      </c>
      <c r="O26" s="96" t="s">
        <v>190</v>
      </c>
    </row>
    <row r="27" spans="1:15" ht="15" customHeight="1">
      <c r="A27" s="91" t="s">
        <v>135</v>
      </c>
      <c r="B27" s="110">
        <f>IF(ISNUMBER('STATISTICAL SERVICE 2014'!C19),'STATISTICAL SERVICE 2014'!C19,"")</f>
        <v>205</v>
      </c>
      <c r="C27" s="111">
        <f>IF(ISNUMBER('STATISTICAL SERVICE 2014'!D19),'STATISTICAL SERVICE 2014'!D19,"")</f>
        <v>118</v>
      </c>
      <c r="D27" s="111">
        <f>IF(ISNUMBER('STATISTICAL SERVICE 2014'!E19),'STATISTICAL SERVICE 2014'!E19,"")</f>
        <v>185</v>
      </c>
      <c r="E27" s="111">
        <f>IF(ISNUMBER('STATISTICAL SERVICE 2014'!F19),'STATISTICAL SERVICE 2014'!F19,"")</f>
        <v>252</v>
      </c>
      <c r="F27" s="111">
        <f>IF(ISNUMBER('STATISTICAL SERVICE 2014'!G19),'STATISTICAL SERVICE 2014'!G19,"")</f>
        <v>168</v>
      </c>
      <c r="G27" s="111">
        <f>IF(ISNUMBER('STATISTICAL SERVICE 2014'!H19),'STATISTICAL SERVICE 2014'!H19,"")</f>
        <v>240</v>
      </c>
      <c r="H27" s="111">
        <f>IF(ISNUMBER('STATISTICAL SERVICE 2014'!I19),'STATISTICAL SERVICE 2014'!I19,"")</f>
        <v>288</v>
      </c>
      <c r="I27" s="111">
        <f>IF(ISNUMBER('STATISTICAL SERVICE 2014'!J19),'STATISTICAL SERVICE 2014'!J19,"")</f>
        <v>661</v>
      </c>
      <c r="J27" s="111">
        <f>IF(ISNUMBER('STATISTICAL SERVICE 2014'!K19),'STATISTICAL SERVICE 2014'!K19,"")</f>
        <v>92</v>
      </c>
      <c r="K27" s="111">
        <f>IF(ISNUMBER('STATISTICAL SERVICE 2014'!L19),'STATISTICAL SERVICE 2014'!L19,"")</f>
        <v>299</v>
      </c>
      <c r="L27" s="111">
        <f>IF(ISNUMBER('STATISTICAL SERVICE 2014'!M19),'STATISTICAL SERVICE 2014'!M19,"")</f>
        <v>391</v>
      </c>
      <c r="M27" s="161">
        <f>IF(ISNUMBER('STATISTICAL SERVICE 2014'!N19),'STATISTICAL SERVICE 2014'!N19,"")</f>
        <v>153</v>
      </c>
      <c r="N27" s="152">
        <f t="shared" si="0"/>
        <v>3052</v>
      </c>
      <c r="O27" s="96" t="s">
        <v>182</v>
      </c>
    </row>
    <row r="28" spans="1:15" ht="15" customHeight="1">
      <c r="A28" s="91" t="s">
        <v>137</v>
      </c>
      <c r="B28" s="110">
        <f>IF(ISNUMBER('STATISTICAL SERVICE 2014'!C24),'STATISTICAL SERVICE 2014'!C24+'STATISTICAL SERVICE 2014'!C17+'STATISTICAL SERVICE 2014'!C23,"")</f>
        <v>248</v>
      </c>
      <c r="C28" s="111">
        <f>IF(ISNUMBER('STATISTICAL SERVICE 2014'!D24),'STATISTICAL SERVICE 2014'!D24+'STATISTICAL SERVICE 2014'!D17+'STATISTICAL SERVICE 2014'!D23,"")</f>
        <v>524</v>
      </c>
      <c r="D28" s="111">
        <f>IF(ISNUMBER('STATISTICAL SERVICE 2014'!E24),'STATISTICAL SERVICE 2014'!E24+'STATISTICAL SERVICE 2014'!E17+'STATISTICAL SERVICE 2014'!E23,"")</f>
        <v>601</v>
      </c>
      <c r="E28" s="111">
        <f>IF(ISNUMBER('STATISTICAL SERVICE 2014'!F24),'STATISTICAL SERVICE 2014'!F24+'STATISTICAL SERVICE 2014'!F17+'STATISTICAL SERVICE 2014'!F23,"")</f>
        <v>1840</v>
      </c>
      <c r="F28" s="111">
        <f>IF(ISNUMBER('STATISTICAL SERVICE 2014'!G24),'STATISTICAL SERVICE 2014'!G24+'STATISTICAL SERVICE 2014'!G17+'STATISTICAL SERVICE 2014'!G23,"")</f>
        <v>1919</v>
      </c>
      <c r="G28" s="111">
        <f>IF(ISNUMBER('STATISTICAL SERVICE 2014'!H24),'STATISTICAL SERVICE 2014'!H24+'STATISTICAL SERVICE 2014'!H17+'STATISTICAL SERVICE 2014'!H23,"")</f>
        <v>1287</v>
      </c>
      <c r="H28" s="111">
        <f>IF(ISNUMBER('STATISTICAL SERVICE 2014'!I24),'STATISTICAL SERVICE 2014'!I24+'STATISTICAL SERVICE 2014'!I17+'STATISTICAL SERVICE 2014'!I23,"")</f>
        <v>1586</v>
      </c>
      <c r="I28" s="111">
        <f>IF(ISNUMBER('STATISTICAL SERVICE 2014'!J24),'STATISTICAL SERVICE 2014'!J24+'STATISTICAL SERVICE 2014'!J17+'STATISTICAL SERVICE 2014'!J23,"")</f>
        <v>1843</v>
      </c>
      <c r="J28" s="111">
        <f>IF(ISNUMBER('STATISTICAL SERVICE 2014'!K24),'STATISTICAL SERVICE 2014'!K24+'STATISTICAL SERVICE 2014'!K17+'STATISTICAL SERVICE 2014'!K23,"")</f>
        <v>1869</v>
      </c>
      <c r="K28" s="111">
        <f>IF(ISNUMBER('STATISTICAL SERVICE 2014'!L24),'STATISTICAL SERVICE 2014'!L24+'STATISTICAL SERVICE 2014'!L17+'STATISTICAL SERVICE 2014'!L23,"")</f>
        <v>3973</v>
      </c>
      <c r="L28" s="111">
        <f>IF(ISNUMBER('STATISTICAL SERVICE 2014'!M24),'STATISTICAL SERVICE 2014'!M24+'STATISTICAL SERVICE 2014'!M17+'STATISTICAL SERVICE 2014'!M23,"")</f>
        <v>1253</v>
      </c>
      <c r="M28" s="161">
        <f>IF(ISNUMBER('STATISTICAL SERVICE 2014'!N24),'STATISTICAL SERVICE 2014'!N24+'STATISTICAL SERVICE 2014'!N17+'STATISTICAL SERVICE 2014'!N23,"")</f>
        <v>1089</v>
      </c>
      <c r="N28" s="152">
        <f t="shared" si="0"/>
        <v>18032</v>
      </c>
      <c r="O28" s="96" t="s">
        <v>184</v>
      </c>
    </row>
    <row r="29" spans="1:15" ht="15" customHeight="1">
      <c r="A29" s="91" t="s">
        <v>145</v>
      </c>
      <c r="B29" s="110">
        <f>IF(ISNUMBER('STATISTICAL SERVICE 2014'!C27),'STATISTICAL SERVICE 2014'!C13+'STATISTICAL SERVICE 2014'!C27+'STATISTICAL SERVICE 2014'!C31+'STATISTICAL SERVICE 2014'!C33+'STATISTICAL SERVICE 2014'!C39+'STATISTICAL SERVICE 2014'!C44+'STATISTICAL SERVICE 2014'!C45+'STATISTICAL SERVICE 2014'!C48+'STATISTICAL SERVICE 2014'!C47,"")</f>
        <v>554</v>
      </c>
      <c r="C29" s="111">
        <f>IF(ISNUMBER('STATISTICAL SERVICE 2014'!D27),'STATISTICAL SERVICE 2014'!D13+'STATISTICAL SERVICE 2014'!D27+'STATISTICAL SERVICE 2014'!D31+'STATISTICAL SERVICE 2014'!D33+'STATISTICAL SERVICE 2014'!D39+'STATISTICAL SERVICE 2014'!D44+'STATISTICAL SERVICE 2014'!D45+'STATISTICAL SERVICE 2014'!D48+'STATISTICAL SERVICE 2014'!D47,"")</f>
        <v>555</v>
      </c>
      <c r="D29" s="111">
        <f>IF(ISNUMBER('STATISTICAL SERVICE 2014'!E27),'STATISTICAL SERVICE 2014'!E13+'STATISTICAL SERVICE 2014'!E27+'STATISTICAL SERVICE 2014'!E31+'STATISTICAL SERVICE 2014'!E33+'STATISTICAL SERVICE 2014'!E39+'STATISTICAL SERVICE 2014'!E44+'STATISTICAL SERVICE 2014'!E45+'STATISTICAL SERVICE 2014'!E48+'STATISTICAL SERVICE 2014'!E47,"")</f>
        <v>653</v>
      </c>
      <c r="E29" s="111">
        <f>IF(ISNUMBER('STATISTICAL SERVICE 2014'!F27),'STATISTICAL SERVICE 2014'!F13+'STATISTICAL SERVICE 2014'!F27+'STATISTICAL SERVICE 2014'!F31+'STATISTICAL SERVICE 2014'!F33+'STATISTICAL SERVICE 2014'!F39+'STATISTICAL SERVICE 2014'!F44+'STATISTICAL SERVICE 2014'!F45+'STATISTICAL SERVICE 2014'!F48+'STATISTICAL SERVICE 2014'!F47,"")</f>
        <v>1554</v>
      </c>
      <c r="F29" s="111">
        <f>IF(ISNUMBER('STATISTICAL SERVICE 2014'!G27),'STATISTICAL SERVICE 2014'!G13+'STATISTICAL SERVICE 2014'!G27+'STATISTICAL SERVICE 2014'!G31+'STATISTICAL SERVICE 2014'!G33+'STATISTICAL SERVICE 2014'!G39+'STATISTICAL SERVICE 2014'!G44+'STATISTICAL SERVICE 2014'!G45+'STATISTICAL SERVICE 2014'!G48+'STATISTICAL SERVICE 2014'!G47,"")</f>
        <v>2908</v>
      </c>
      <c r="G29" s="111">
        <f>IF(ISNUMBER('STATISTICAL SERVICE 2014'!H27),'STATISTICAL SERVICE 2014'!H13+'STATISTICAL SERVICE 2014'!H27+'STATISTICAL SERVICE 2014'!H31+'STATISTICAL SERVICE 2014'!H33+'STATISTICAL SERVICE 2014'!H39+'STATISTICAL SERVICE 2014'!H44+'STATISTICAL SERVICE 2014'!H45+'STATISTICAL SERVICE 2014'!H48+'STATISTICAL SERVICE 2014'!H47,"")</f>
        <v>4184</v>
      </c>
      <c r="H29" s="111">
        <f>IF(ISNUMBER('STATISTICAL SERVICE 2014'!I27),'STATISTICAL SERVICE 2014'!I13+'STATISTICAL SERVICE 2014'!I27+'STATISTICAL SERVICE 2014'!I31+'STATISTICAL SERVICE 2014'!I33+'STATISTICAL SERVICE 2014'!I39+'STATISTICAL SERVICE 2014'!I44+'STATISTICAL SERVICE 2014'!I45+'STATISTICAL SERVICE 2014'!I48+'STATISTICAL SERVICE 2014'!I47,"")</f>
        <v>4327</v>
      </c>
      <c r="I29" s="111">
        <f>IF(ISNUMBER('STATISTICAL SERVICE 2014'!J27),'STATISTICAL SERVICE 2014'!J13+'STATISTICAL SERVICE 2014'!J27+'STATISTICAL SERVICE 2014'!J31+'STATISTICAL SERVICE 2014'!J33+'STATISTICAL SERVICE 2014'!J39+'STATISTICAL SERVICE 2014'!J44+'STATISTICAL SERVICE 2014'!J45+'STATISTICAL SERVICE 2014'!J48+'STATISTICAL SERVICE 2014'!J47,"")</f>
        <v>4263</v>
      </c>
      <c r="J29" s="111">
        <f>IF(ISNUMBER('STATISTICAL SERVICE 2014'!K27),'STATISTICAL SERVICE 2014'!K13+'STATISTICAL SERVICE 2014'!K27+'STATISTICAL SERVICE 2014'!K31+'STATISTICAL SERVICE 2014'!K33+'STATISTICAL SERVICE 2014'!K39+'STATISTICAL SERVICE 2014'!K44+'STATISTICAL SERVICE 2014'!K45+'STATISTICAL SERVICE 2014'!K48+'STATISTICAL SERVICE 2014'!K47,"")</f>
        <v>4059</v>
      </c>
      <c r="K29" s="111">
        <f>IF(ISNUMBER('STATISTICAL SERVICE 2014'!L27),'STATISTICAL SERVICE 2014'!L13+'STATISTICAL SERVICE 2014'!L27+'STATISTICAL SERVICE 2014'!L31+'STATISTICAL SERVICE 2014'!L33+'STATISTICAL SERVICE 2014'!L39+'STATISTICAL SERVICE 2014'!L44+'STATISTICAL SERVICE 2014'!L45+'STATISTICAL SERVICE 2014'!L48+'STATISTICAL SERVICE 2014'!L47,"")</f>
        <v>2609</v>
      </c>
      <c r="L29" s="111">
        <f>IF(ISNUMBER('STATISTICAL SERVICE 2014'!M27),'STATISTICAL SERVICE 2014'!M13+'STATISTICAL SERVICE 2014'!M27+'STATISTICAL SERVICE 2014'!M31+'STATISTICAL SERVICE 2014'!M33+'STATISTICAL SERVICE 2014'!M39+'STATISTICAL SERVICE 2014'!M44+'STATISTICAL SERVICE 2014'!M45+'STATISTICAL SERVICE 2014'!M48+'STATISTICAL SERVICE 2014'!M47,"")</f>
        <v>1201</v>
      </c>
      <c r="M29" s="161">
        <f>IF(ISNUMBER('STATISTICAL SERVICE 2014'!N27),'STATISTICAL SERVICE 2014'!N13+'STATISTICAL SERVICE 2014'!N27+'STATISTICAL SERVICE 2014'!N31+'STATISTICAL SERVICE 2014'!N33+'STATISTICAL SERVICE 2014'!N39+'STATISTICAL SERVICE 2014'!N44+'STATISTICAL SERVICE 2014'!N45+'STATISTICAL SERVICE 2014'!N48+'STATISTICAL SERVICE 2014'!N47,"")</f>
        <v>788</v>
      </c>
      <c r="N29" s="152">
        <f t="shared" si="0"/>
        <v>27655</v>
      </c>
      <c r="O29" s="96" t="s">
        <v>192</v>
      </c>
    </row>
    <row r="30" spans="1:15" ht="15" customHeight="1">
      <c r="A30" s="91" t="s">
        <v>149</v>
      </c>
      <c r="B30" s="110">
        <f>IF(ISNUMBER('STATISTICAL SERVICE 2014'!C76),'STATISTICAL SERVICE 2014'!C76,"")</f>
        <v>1653</v>
      </c>
      <c r="C30" s="111">
        <f>IF(ISNUMBER('STATISTICAL SERVICE 2014'!D76),'STATISTICAL SERVICE 2014'!D76,"")</f>
        <v>1566</v>
      </c>
      <c r="D30" s="111">
        <f>IF(ISNUMBER('STATISTICAL SERVICE 2014'!E76),'STATISTICAL SERVICE 2014'!E76,"")</f>
        <v>2229</v>
      </c>
      <c r="E30" s="111">
        <f>IF(ISNUMBER('STATISTICAL SERVICE 2014'!F76),'STATISTICAL SERVICE 2014'!F76,"")</f>
        <v>4357</v>
      </c>
      <c r="F30" s="111">
        <f>IF(ISNUMBER('STATISTICAL SERVICE 2014'!G76),'STATISTICAL SERVICE 2014'!G76,"")</f>
        <v>6020</v>
      </c>
      <c r="G30" s="111">
        <f>IF(ISNUMBER('STATISTICAL SERVICE 2014'!H76),'STATISTICAL SERVICE 2014'!H76,"")</f>
        <v>7296</v>
      </c>
      <c r="H30" s="111">
        <f>IF(ISNUMBER('STATISTICAL SERVICE 2014'!I76),'STATISTICAL SERVICE 2014'!I76,"")</f>
        <v>10311</v>
      </c>
      <c r="I30" s="111">
        <f>IF(ISNUMBER('STATISTICAL SERVICE 2014'!J76),'STATISTICAL SERVICE 2014'!J76,"")</f>
        <v>13201</v>
      </c>
      <c r="J30" s="111">
        <f>IF(ISNUMBER('STATISTICAL SERVICE 2014'!K76),'STATISTICAL SERVICE 2014'!K76,"")</f>
        <v>7383</v>
      </c>
      <c r="K30" s="111">
        <f>IF(ISNUMBER('STATISTICAL SERVICE 2014'!L76),'STATISTICAL SERVICE 2014'!L76,"")</f>
        <v>7769</v>
      </c>
      <c r="L30" s="111">
        <f>IF(ISNUMBER('STATISTICAL SERVICE 2014'!M76),'STATISTICAL SERVICE 2014'!M76,"")</f>
        <v>3713</v>
      </c>
      <c r="M30" s="161">
        <f>IF(ISNUMBER('STATISTICAL SERVICE 2014'!N76),'STATISTICAL SERVICE 2014'!N76,"")</f>
        <v>3319</v>
      </c>
      <c r="N30" s="152">
        <f t="shared" si="0"/>
        <v>68817</v>
      </c>
      <c r="O30" s="96" t="s">
        <v>195</v>
      </c>
    </row>
    <row r="31" spans="1:15" ht="15" customHeight="1">
      <c r="A31" s="91" t="s">
        <v>146</v>
      </c>
      <c r="B31" s="110">
        <f>IF(ISNUMBER('STATISTICAL SERVICE 2014'!C77),'STATISTICAL SERVICE 2014'!C77,"")</f>
        <v>892</v>
      </c>
      <c r="C31" s="111">
        <f>IF(ISNUMBER('STATISTICAL SERVICE 2014'!D77),'STATISTICAL SERVICE 2014'!D77,"")</f>
        <v>825</v>
      </c>
      <c r="D31" s="111">
        <f>IF(ISNUMBER('STATISTICAL SERVICE 2014'!E77),'STATISTICAL SERVICE 2014'!E77,"")</f>
        <v>903</v>
      </c>
      <c r="E31" s="111">
        <f>IF(ISNUMBER('STATISTICAL SERVICE 2014'!F77),'STATISTICAL SERVICE 2014'!F77,"")</f>
        <v>1958</v>
      </c>
      <c r="F31" s="111">
        <f>IF(ISNUMBER('STATISTICAL SERVICE 2014'!G77),'STATISTICAL SERVICE 2014'!G77,"")</f>
        <v>1515</v>
      </c>
      <c r="G31" s="111">
        <f>IF(ISNUMBER('STATISTICAL SERVICE 2014'!H77),'STATISTICAL SERVICE 2014'!H77,"")</f>
        <v>2696</v>
      </c>
      <c r="H31" s="111">
        <f>IF(ISNUMBER('STATISTICAL SERVICE 2014'!I77),'STATISTICAL SERVICE 2014'!I77,"")</f>
        <v>5278</v>
      </c>
      <c r="I31" s="111">
        <f>IF(ISNUMBER('STATISTICAL SERVICE 2014'!J77),'STATISTICAL SERVICE 2014'!J77,"")</f>
        <v>7448</v>
      </c>
      <c r="J31" s="111">
        <f>IF(ISNUMBER('STATISTICAL SERVICE 2014'!K77),'STATISTICAL SERVICE 2014'!K77,"")</f>
        <v>5650</v>
      </c>
      <c r="K31" s="111">
        <f>IF(ISNUMBER('STATISTICAL SERVICE 2014'!L77),'STATISTICAL SERVICE 2014'!L77,"")</f>
        <v>2527</v>
      </c>
      <c r="L31" s="111">
        <f>IF(ISNUMBER('STATISTICAL SERVICE 2014'!M77),'STATISTICAL SERVICE 2014'!M77,"")</f>
        <v>1834</v>
      </c>
      <c r="M31" s="161">
        <f>IF(ISNUMBER('STATISTICAL SERVICE 2014'!N77),'STATISTICAL SERVICE 2014'!N77,"")</f>
        <v>1157</v>
      </c>
      <c r="N31" s="152">
        <f t="shared" si="0"/>
        <v>32683</v>
      </c>
      <c r="O31" s="96" t="s">
        <v>193</v>
      </c>
    </row>
    <row r="32" spans="1:15" ht="15" customHeight="1">
      <c r="A32" s="91" t="s">
        <v>147</v>
      </c>
      <c r="B32" s="110">
        <f>IF(ISNUMBER('STATISTICAL SERVICE 2014'!C69),'STATISTICAL SERVICE 2014'!C69,"")</f>
        <v>608</v>
      </c>
      <c r="C32" s="111">
        <f>IF(ISNUMBER('STATISTICAL SERVICE 2014'!D69),'STATISTICAL SERVICE 2014'!D69,"")</f>
        <v>747</v>
      </c>
      <c r="D32" s="111">
        <f>IF(ISNUMBER('STATISTICAL SERVICE 2014'!E69),'STATISTICAL SERVICE 2014'!E69,"")</f>
        <v>992</v>
      </c>
      <c r="E32" s="111">
        <f>IF(ISNUMBER('STATISTICAL SERVICE 2014'!F69),'STATISTICAL SERVICE 2014'!F69,"")</f>
        <v>1464</v>
      </c>
      <c r="F32" s="111">
        <f>IF(ISNUMBER('STATISTICAL SERVICE 2014'!G69),'STATISTICAL SERVICE 2014'!G69,"")</f>
        <v>1784</v>
      </c>
      <c r="G32" s="111">
        <f>IF(ISNUMBER('STATISTICAL SERVICE 2014'!H69),'STATISTICAL SERVICE 2014'!H69,"")</f>
        <v>1908</v>
      </c>
      <c r="H32" s="111">
        <f>IF(ISNUMBER('STATISTICAL SERVICE 2014'!I69),'STATISTICAL SERVICE 2014'!I69,"")</f>
        <v>2721</v>
      </c>
      <c r="I32" s="111">
        <f>IF(ISNUMBER('STATISTICAL SERVICE 2014'!J69),'STATISTICAL SERVICE 2014'!J69,"")</f>
        <v>1366</v>
      </c>
      <c r="J32" s="111">
        <f>IF(ISNUMBER('STATISTICAL SERVICE 2014'!K69),'STATISTICAL SERVICE 2014'!K69,"")</f>
        <v>1563</v>
      </c>
      <c r="K32" s="111">
        <f>IF(ISNUMBER('STATISTICAL SERVICE 2014'!L69),'STATISTICAL SERVICE 2014'!L69,"")</f>
        <v>1473</v>
      </c>
      <c r="L32" s="111">
        <f>IF(ISNUMBER('STATISTICAL SERVICE 2014'!M69),'STATISTICAL SERVICE 2014'!M69,"")</f>
        <v>614</v>
      </c>
      <c r="M32" s="161">
        <f>IF(ISNUMBER('STATISTICAL SERVICE 2014'!N69),'STATISTICAL SERVICE 2014'!N69,"")</f>
        <v>1475</v>
      </c>
      <c r="N32" s="152">
        <f t="shared" si="0"/>
        <v>16715</v>
      </c>
      <c r="O32" s="96" t="s">
        <v>14</v>
      </c>
    </row>
    <row r="33" spans="1:15" ht="15" customHeight="1">
      <c r="A33" s="91" t="s">
        <v>148</v>
      </c>
      <c r="B33" s="110">
        <f>IF(ISNUMBER('STATISTICAL SERVICE 2014'!C97),'STATISTICAL SERVICE 2014'!C97+'STATISTICAL SERVICE 2014'!C74+'STATISTICAL SERVICE 2014'!C75+'STATISTICAL SERVICE 2014'!C78+'STATISTICAL SERVICE 2014'!C71+'STATISTICAL SERVICE 2014'!C53+'STATISTICAL SERVICE 2014'!C70+'STATISTICAL SERVICE 2014'!C73+'STATISTICAL SERVICE 2014'!C68+'STATISTICAL SERVICE 2014'!C67,"")</f>
        <v>977</v>
      </c>
      <c r="C33" s="111">
        <f>IF(ISNUMBER('STATISTICAL SERVICE 2014'!D97),'STATISTICAL SERVICE 2014'!D97+'STATISTICAL SERVICE 2014'!D74+'STATISTICAL SERVICE 2014'!D75+'STATISTICAL SERVICE 2014'!D78+'STATISTICAL SERVICE 2014'!D71+'STATISTICAL SERVICE 2014'!D53+'STATISTICAL SERVICE 2014'!D70+'STATISTICAL SERVICE 2014'!D73+'STATISTICAL SERVICE 2014'!D68+'STATISTICAL SERVICE 2014'!D67,"")</f>
        <v>897</v>
      </c>
      <c r="D33" s="111">
        <f>IF(ISNUMBER('STATISTICAL SERVICE 2014'!E97),'STATISTICAL SERVICE 2014'!E97+'STATISTICAL SERVICE 2014'!E74+'STATISTICAL SERVICE 2014'!E75+'STATISTICAL SERVICE 2014'!E78+'STATISTICAL SERVICE 2014'!E71+'STATISTICAL SERVICE 2014'!E53+'STATISTICAL SERVICE 2014'!E70+'STATISTICAL SERVICE 2014'!E73+'STATISTICAL SERVICE 2014'!E68+'STATISTICAL SERVICE 2014'!E67,"")</f>
        <v>2045</v>
      </c>
      <c r="E33" s="111">
        <f>IF(ISNUMBER('STATISTICAL SERVICE 2014'!F97),'STATISTICAL SERVICE 2014'!F97+'STATISTICAL SERVICE 2014'!F74+'STATISTICAL SERVICE 2014'!F75+'STATISTICAL SERVICE 2014'!F78+'STATISTICAL SERVICE 2014'!F71+'STATISTICAL SERVICE 2014'!F53+'STATISTICAL SERVICE 2014'!F70+'STATISTICAL SERVICE 2014'!F73+'STATISTICAL SERVICE 2014'!F68+'STATISTICAL SERVICE 2014'!F67,"")</f>
        <v>1726</v>
      </c>
      <c r="F33" s="111">
        <f>IF(ISNUMBER('STATISTICAL SERVICE 2014'!G97),'STATISTICAL SERVICE 2014'!G97+'STATISTICAL SERVICE 2014'!G74+'STATISTICAL SERVICE 2014'!G75+'STATISTICAL SERVICE 2014'!G78+'STATISTICAL SERVICE 2014'!G71+'STATISTICAL SERVICE 2014'!G53+'STATISTICAL SERVICE 2014'!G70+'STATISTICAL SERVICE 2014'!G73+'STATISTICAL SERVICE 2014'!G68+'STATISTICAL SERVICE 2014'!G67,"")</f>
        <v>1713</v>
      </c>
      <c r="G33" s="111">
        <f>IF(ISNUMBER('STATISTICAL SERVICE 2014'!H97),'STATISTICAL SERVICE 2014'!H97+'STATISTICAL SERVICE 2014'!H74+'STATISTICAL SERVICE 2014'!H75+'STATISTICAL SERVICE 2014'!H78+'STATISTICAL SERVICE 2014'!H71+'STATISTICAL SERVICE 2014'!H53+'STATISTICAL SERVICE 2014'!H70+'STATISTICAL SERVICE 2014'!H73+'STATISTICAL SERVICE 2014'!H68+'STATISTICAL SERVICE 2014'!H67,"")</f>
        <v>2894</v>
      </c>
      <c r="H33" s="111">
        <f>IF(ISNUMBER('STATISTICAL SERVICE 2014'!I97),'STATISTICAL SERVICE 2014'!I97+'STATISTICAL SERVICE 2014'!I74+'STATISTICAL SERVICE 2014'!I75+'STATISTICAL SERVICE 2014'!I78+'STATISTICAL SERVICE 2014'!I71+'STATISTICAL SERVICE 2014'!I53+'STATISTICAL SERVICE 2014'!I70+'STATISTICAL SERVICE 2014'!I73+'STATISTICAL SERVICE 2014'!I68+'STATISTICAL SERVICE 2014'!I67,"")</f>
        <v>5197</v>
      </c>
      <c r="I33" s="111">
        <f>IF(ISNUMBER('STATISTICAL SERVICE 2014'!J97),'STATISTICAL SERVICE 2014'!J97+'STATISTICAL SERVICE 2014'!J74+'STATISTICAL SERVICE 2014'!J75+'STATISTICAL SERVICE 2014'!J78+'STATISTICAL SERVICE 2014'!J71+'STATISTICAL SERVICE 2014'!J53+'STATISTICAL SERVICE 2014'!J70+'STATISTICAL SERVICE 2014'!J73+'STATISTICAL SERVICE 2014'!J68+'STATISTICAL SERVICE 2014'!J67,"")</f>
        <v>5204</v>
      </c>
      <c r="J33" s="111">
        <f>IF(ISNUMBER('STATISTICAL SERVICE 2014'!K97),'STATISTICAL SERVICE 2014'!K97+'STATISTICAL SERVICE 2014'!K74+'STATISTICAL SERVICE 2014'!K75+'STATISTICAL SERVICE 2014'!K78+'STATISTICAL SERVICE 2014'!K71+'STATISTICAL SERVICE 2014'!K53+'STATISTICAL SERVICE 2014'!K70+'STATISTICAL SERVICE 2014'!K73+'STATISTICAL SERVICE 2014'!K68+'STATISTICAL SERVICE 2014'!K67,"")</f>
        <v>3146</v>
      </c>
      <c r="K33" s="111">
        <f>IF(ISNUMBER('STATISTICAL SERVICE 2014'!L97),'STATISTICAL SERVICE 2014'!L97+'STATISTICAL SERVICE 2014'!L74+'STATISTICAL SERVICE 2014'!L75+'STATISTICAL SERVICE 2014'!L78+'STATISTICAL SERVICE 2014'!L71+'STATISTICAL SERVICE 2014'!L53+'STATISTICAL SERVICE 2014'!L70+'STATISTICAL SERVICE 2014'!L73+'STATISTICAL SERVICE 2014'!L68+'STATISTICAL SERVICE 2014'!L67,"")</f>
        <v>2585</v>
      </c>
      <c r="L33" s="111">
        <f>IF(ISNUMBER('STATISTICAL SERVICE 2014'!M97),'STATISTICAL SERVICE 2014'!M97+'STATISTICAL SERVICE 2014'!M74+'STATISTICAL SERVICE 2014'!M75+'STATISTICAL SERVICE 2014'!M78+'STATISTICAL SERVICE 2014'!M71+'STATISTICAL SERVICE 2014'!M53+'STATISTICAL SERVICE 2014'!M70+'STATISTICAL SERVICE 2014'!M73+'STATISTICAL SERVICE 2014'!M68+'STATISTICAL SERVICE 2014'!M67,"")</f>
        <v>791</v>
      </c>
      <c r="M33" s="161">
        <f>IF(ISNUMBER('STATISTICAL SERVICE 2014'!N97),'STATISTICAL SERVICE 2014'!N97+'STATISTICAL SERVICE 2014'!N74+'STATISTICAL SERVICE 2014'!N75+'STATISTICAL SERVICE 2014'!N78+'STATISTICAL SERVICE 2014'!N71+'STATISTICAL SERVICE 2014'!N53+'STATISTICAL SERVICE 2014'!N70+'STATISTICAL SERVICE 2014'!N73+'STATISTICAL SERVICE 2014'!N68+'STATISTICAL SERVICE 2014'!N67,"")</f>
        <v>1545</v>
      </c>
      <c r="N33" s="152">
        <f t="shared" si="0"/>
        <v>28720</v>
      </c>
      <c r="O33" s="96" t="s">
        <v>194</v>
      </c>
    </row>
    <row r="34" spans="1:15" ht="15" customHeight="1">
      <c r="A34" s="91" t="s">
        <v>217</v>
      </c>
      <c r="B34" s="110">
        <f>IF(ISNUMBER('STATISTICAL SERVICE 2014'!C58),'STATISTICAL SERVICE 2014'!C58,"")</f>
        <v>855</v>
      </c>
      <c r="C34" s="111">
        <f>IF(ISNUMBER('STATISTICAL SERVICE 2014'!D58),'STATISTICAL SERVICE 2014'!D58,"")</f>
        <v>774</v>
      </c>
      <c r="D34" s="111">
        <f>IF(ISNUMBER('STATISTICAL SERVICE 2014'!E58),'STATISTICAL SERVICE 2014'!E58,"")</f>
        <v>945</v>
      </c>
      <c r="E34" s="111">
        <f>IF(ISNUMBER('STATISTICAL SERVICE 2014'!F58),'STATISTICAL SERVICE 2014'!F58,"")</f>
        <v>1104</v>
      </c>
      <c r="F34" s="111">
        <f>IF(ISNUMBER('STATISTICAL SERVICE 2014'!G58),'STATISTICAL SERVICE 2014'!G58,"")</f>
        <v>2009</v>
      </c>
      <c r="G34" s="111">
        <f>IF(ISNUMBER('STATISTICAL SERVICE 2014'!H58),'STATISTICAL SERVICE 2014'!H58,"")</f>
        <v>2866</v>
      </c>
      <c r="H34" s="111">
        <f>IF(ISNUMBER('STATISTICAL SERVICE 2014'!I58),'STATISTICAL SERVICE 2014'!I58,"")</f>
        <v>2386</v>
      </c>
      <c r="I34" s="111">
        <f>IF(ISNUMBER('STATISTICAL SERVICE 2014'!J58),'STATISTICAL SERVICE 2014'!J58,"")</f>
        <v>1740</v>
      </c>
      <c r="J34" s="111">
        <f>IF(ISNUMBER('STATISTICAL SERVICE 2014'!K58),'STATISTICAL SERVICE 2014'!K58,"")</f>
        <v>1073</v>
      </c>
      <c r="K34" s="111">
        <f>IF(ISNUMBER('STATISTICAL SERVICE 2014'!L58),'STATISTICAL SERVICE 2014'!L58,"")</f>
        <v>930</v>
      </c>
      <c r="L34" s="111">
        <f>IF(ISNUMBER('STATISTICAL SERVICE 2014'!M58),'STATISTICAL SERVICE 2014'!M58,"")</f>
        <v>391</v>
      </c>
      <c r="M34" s="161">
        <f>IF(ISNUMBER('STATISTICAL SERVICE 2014'!N58),'STATISTICAL SERVICE 2014'!N58,"")</f>
        <v>770</v>
      </c>
      <c r="N34" s="152">
        <f t="shared" si="0"/>
        <v>15843</v>
      </c>
      <c r="O34" s="96" t="s">
        <v>216</v>
      </c>
    </row>
    <row r="35" spans="1:15" ht="15" customHeight="1">
      <c r="A35" s="91" t="s">
        <v>150</v>
      </c>
      <c r="B35" s="110">
        <f>IF(ISNUMBER('STATISTICAL SERVICE 2014'!C59),'STATISTICAL SERVICE 2014'!C59,"")</f>
        <v>162</v>
      </c>
      <c r="C35" s="111">
        <f>IF(ISNUMBER('STATISTICAL SERVICE 2014'!D59),'STATISTICAL SERVICE 2014'!D59,"")</f>
        <v>199</v>
      </c>
      <c r="D35" s="111">
        <f>IF(ISNUMBER('STATISTICAL SERVICE 2014'!E59),'STATISTICAL SERVICE 2014'!E59,"")</f>
        <v>213</v>
      </c>
      <c r="E35" s="111">
        <f>IF(ISNUMBER('STATISTICAL SERVICE 2014'!F59),'STATISTICAL SERVICE 2014'!F59,"")</f>
        <v>372</v>
      </c>
      <c r="F35" s="111">
        <f>IF(ISNUMBER('STATISTICAL SERVICE 2014'!G59),'STATISTICAL SERVICE 2014'!G59,"")</f>
        <v>426</v>
      </c>
      <c r="G35" s="111">
        <f>IF(ISNUMBER('STATISTICAL SERVICE 2014'!H59),'STATISTICAL SERVICE 2014'!H59,"")</f>
        <v>551</v>
      </c>
      <c r="H35" s="111">
        <f>IF(ISNUMBER('STATISTICAL SERVICE 2014'!I59),'STATISTICAL SERVICE 2014'!I59,"")</f>
        <v>361</v>
      </c>
      <c r="I35" s="111">
        <f>IF(ISNUMBER('STATISTICAL SERVICE 2014'!J59),'STATISTICAL SERVICE 2014'!J59,"")</f>
        <v>264</v>
      </c>
      <c r="J35" s="111">
        <f>IF(ISNUMBER('STATISTICAL SERVICE 2014'!K59),'STATISTICAL SERVICE 2014'!K59,"")</f>
        <v>218</v>
      </c>
      <c r="K35" s="111">
        <f>IF(ISNUMBER('STATISTICAL SERVICE 2014'!L59),'STATISTICAL SERVICE 2014'!L59,"")</f>
        <v>202</v>
      </c>
      <c r="L35" s="111">
        <f>IF(ISNUMBER('STATISTICAL SERVICE 2014'!M59),'STATISTICAL SERVICE 2014'!M59,"")</f>
        <v>180</v>
      </c>
      <c r="M35" s="161">
        <f>IF(ISNUMBER('STATISTICAL SERVICE 2014'!N59),'STATISTICAL SERVICE 2014'!N59,"")</f>
        <v>125</v>
      </c>
      <c r="N35" s="152">
        <f t="shared" si="0"/>
        <v>3273</v>
      </c>
      <c r="O35" s="96" t="s">
        <v>196</v>
      </c>
    </row>
    <row r="36" spans="1:15" ht="15" customHeight="1">
      <c r="A36" s="91" t="s">
        <v>151</v>
      </c>
      <c r="B36" s="110">
        <f>IF(ISNUMBER('STATISTICAL SERVICE 2014'!C85),'STATISTICAL SERVICE 2014'!C85,"")</f>
        <v>346</v>
      </c>
      <c r="C36" s="111">
        <f>IF(ISNUMBER('STATISTICAL SERVICE 2014'!D85),'STATISTICAL SERVICE 2014'!D85,"")</f>
        <v>303</v>
      </c>
      <c r="D36" s="111">
        <f>IF(ISNUMBER('STATISTICAL SERVICE 2014'!E85),'STATISTICAL SERVICE 2014'!E85,"")</f>
        <v>369</v>
      </c>
      <c r="E36" s="111">
        <f>IF(ISNUMBER('STATISTICAL SERVICE 2014'!F85),'STATISTICAL SERVICE 2014'!F85,"")</f>
        <v>402</v>
      </c>
      <c r="F36" s="111">
        <f>IF(ISNUMBER('STATISTICAL SERVICE 2014'!G85),'STATISTICAL SERVICE 2014'!G85,"")</f>
        <v>1380</v>
      </c>
      <c r="G36" s="111">
        <f>IF(ISNUMBER('STATISTICAL SERVICE 2014'!H85),'STATISTICAL SERVICE 2014'!H85,"")</f>
        <v>1349</v>
      </c>
      <c r="H36" s="111">
        <f>IF(ISNUMBER('STATISTICAL SERVICE 2014'!I85),'STATISTICAL SERVICE 2014'!I85,"")</f>
        <v>1638</v>
      </c>
      <c r="I36" s="111">
        <f>IF(ISNUMBER('STATISTICAL SERVICE 2014'!J85),'STATISTICAL SERVICE 2014'!J85,"")</f>
        <v>1254</v>
      </c>
      <c r="J36" s="111">
        <f>IF(ISNUMBER('STATISTICAL SERVICE 2014'!K85),'STATISTICAL SERVICE 2014'!K85,"")</f>
        <v>1141</v>
      </c>
      <c r="K36" s="111">
        <f>IF(ISNUMBER('STATISTICAL SERVICE 2014'!L85),'STATISTICAL SERVICE 2014'!L85,"")</f>
        <v>695</v>
      </c>
      <c r="L36" s="111">
        <f>IF(ISNUMBER('STATISTICAL SERVICE 2014'!M85),'STATISTICAL SERVICE 2014'!M85,"")</f>
        <v>398</v>
      </c>
      <c r="M36" s="161">
        <f>IF(ISNUMBER('STATISTICAL SERVICE 2014'!N85),'STATISTICAL SERVICE 2014'!N85,"")</f>
        <v>490</v>
      </c>
      <c r="N36" s="152">
        <f t="shared" si="0"/>
        <v>9765</v>
      </c>
      <c r="O36" s="96" t="s">
        <v>197</v>
      </c>
    </row>
    <row r="37" spans="1:15" ht="15" customHeight="1">
      <c r="A37" s="91" t="s">
        <v>152</v>
      </c>
      <c r="B37" s="110">
        <f>IF(ISNUMBER('STATISTICAL SERVICE 2014'!C51),'STATISTICAL SERVICE 2014'!C51,"")</f>
        <v>240</v>
      </c>
      <c r="C37" s="111">
        <f>IF(ISNUMBER('STATISTICAL SERVICE 2014'!D51),'STATISTICAL SERVICE 2014'!D51,"")</f>
        <v>181</v>
      </c>
      <c r="D37" s="111">
        <f>IF(ISNUMBER('STATISTICAL SERVICE 2014'!E51),'STATISTICAL SERVICE 2014'!E51,"")</f>
        <v>123</v>
      </c>
      <c r="E37" s="111">
        <f>IF(ISNUMBER('STATISTICAL SERVICE 2014'!F51),'STATISTICAL SERVICE 2014'!F51,"")</f>
        <v>135</v>
      </c>
      <c r="F37" s="111">
        <f>IF(ISNUMBER('STATISTICAL SERVICE 2014'!G51),'STATISTICAL SERVICE 2014'!G51,"")</f>
        <v>320</v>
      </c>
      <c r="G37" s="111">
        <f>IF(ISNUMBER('STATISTICAL SERVICE 2014'!H51),'STATISTICAL SERVICE 2014'!H51,"")</f>
        <v>517</v>
      </c>
      <c r="H37" s="111">
        <f>IF(ISNUMBER('STATISTICAL SERVICE 2014'!I51),'STATISTICAL SERVICE 2014'!I51,"")</f>
        <v>1014</v>
      </c>
      <c r="I37" s="111">
        <f>IF(ISNUMBER('STATISTICAL SERVICE 2014'!J51),'STATISTICAL SERVICE 2014'!J51,"")</f>
        <v>582</v>
      </c>
      <c r="J37" s="111">
        <f>IF(ISNUMBER('STATISTICAL SERVICE 2014'!K51),'STATISTICAL SERVICE 2014'!K51,"")</f>
        <v>505</v>
      </c>
      <c r="K37" s="111">
        <f>IF(ISNUMBER('STATISTICAL SERVICE 2014'!L51),'STATISTICAL SERVICE 2014'!L51,"")</f>
        <v>306</v>
      </c>
      <c r="L37" s="111">
        <f>IF(ISNUMBER('STATISTICAL SERVICE 2014'!M51),'STATISTICAL SERVICE 2014'!M51,"")</f>
        <v>100</v>
      </c>
      <c r="M37" s="161">
        <f>IF(ISNUMBER('STATISTICAL SERVICE 2014'!N51),'STATISTICAL SERVICE 2014'!N51,"")</f>
        <v>210</v>
      </c>
      <c r="N37" s="152">
        <f t="shared" si="0"/>
        <v>4233</v>
      </c>
      <c r="O37" s="96" t="s">
        <v>198</v>
      </c>
    </row>
    <row r="38" spans="1:15" ht="15" customHeight="1" thickBot="1">
      <c r="A38" s="92" t="s">
        <v>153</v>
      </c>
      <c r="B38" s="113">
        <f aca="true" t="shared" si="1" ref="B38:M38">IF(ISNUMBER(B39),B39-SUM(B5:B37),"")</f>
        <v>401</v>
      </c>
      <c r="C38" s="114">
        <f t="shared" si="1"/>
        <v>341</v>
      </c>
      <c r="D38" s="114">
        <f t="shared" si="1"/>
        <v>755</v>
      </c>
      <c r="E38" s="114">
        <f t="shared" si="1"/>
        <v>858</v>
      </c>
      <c r="F38" s="114">
        <f t="shared" si="1"/>
        <v>646</v>
      </c>
      <c r="G38" s="114">
        <f t="shared" si="1"/>
        <v>995</v>
      </c>
      <c r="H38" s="114">
        <f t="shared" si="1"/>
        <v>1737</v>
      </c>
      <c r="I38" s="114">
        <f t="shared" si="1"/>
        <v>1011</v>
      </c>
      <c r="J38" s="114">
        <f t="shared" si="1"/>
        <v>732</v>
      </c>
      <c r="K38" s="114">
        <f t="shared" si="1"/>
        <v>778</v>
      </c>
      <c r="L38" s="114">
        <f t="shared" si="1"/>
        <v>771</v>
      </c>
      <c r="M38" s="162">
        <f t="shared" si="1"/>
        <v>800</v>
      </c>
      <c r="N38" s="153">
        <f>SUM(B38:M38)</f>
        <v>9825</v>
      </c>
      <c r="O38" s="97" t="s">
        <v>199</v>
      </c>
    </row>
    <row r="39" spans="1:15" s="8" customFormat="1" ht="15" customHeight="1" thickBot="1">
      <c r="A39" s="93" t="s">
        <v>154</v>
      </c>
      <c r="B39" s="116">
        <f>IF(ISNUMBER('STATISTICAL SERVICE 2014'!C7),'STATISTICAL SERVICE 2014'!C7,"")</f>
        <v>40675</v>
      </c>
      <c r="C39" s="117">
        <f>IF(ISNUMBER('STATISTICAL SERVICE 2014'!D7),'STATISTICAL SERVICE 2014'!D7,"")</f>
        <v>45227</v>
      </c>
      <c r="D39" s="117">
        <f>IF(ISNUMBER('STATISTICAL SERVICE 2014'!E7),'STATISTICAL SERVICE 2014'!E7,"")</f>
        <v>77533</v>
      </c>
      <c r="E39" s="117">
        <f>IF(ISNUMBER('STATISTICAL SERVICE 2014'!F7),'STATISTICAL SERVICE 2014'!F7,"")</f>
        <v>180998</v>
      </c>
      <c r="F39" s="117">
        <f>IF(ISNUMBER('STATISTICAL SERVICE 2014'!G7),'STATISTICAL SERVICE 2014'!G7,"")</f>
        <v>293181</v>
      </c>
      <c r="G39" s="117">
        <f>IF(ISNUMBER('STATISTICAL SERVICE 2014'!H7),'STATISTICAL SERVICE 2014'!H7,"")</f>
        <v>342221</v>
      </c>
      <c r="H39" s="117">
        <f>IF(ISNUMBER('STATISTICAL SERVICE 2014'!I7),'STATISTICAL SERVICE 2014'!I7,"")</f>
        <v>381955</v>
      </c>
      <c r="I39" s="117">
        <f>IF(ISNUMBER('STATISTICAL SERVICE 2014'!J7),'STATISTICAL SERVICE 2014'!J7,"")</f>
        <v>373086</v>
      </c>
      <c r="J39" s="117">
        <f>IF(ISNUMBER('STATISTICAL SERVICE 2014'!K7),'STATISTICAL SERVICE 2014'!K7,"")</f>
        <v>316602</v>
      </c>
      <c r="K39" s="117">
        <f>IF(ISNUMBER('STATISTICAL SERVICE 2014'!L7),'STATISTICAL SERVICE 2014'!L7,"")</f>
        <v>251453</v>
      </c>
      <c r="L39" s="117">
        <f>IF(ISNUMBER('STATISTICAL SERVICE 2014'!M7),'STATISTICAL SERVICE 2014'!M7,"")</f>
        <v>81437</v>
      </c>
      <c r="M39" s="163">
        <f>IF(ISNUMBER('STATISTICAL SERVICE 2014'!N7),'STATISTICAL SERVICE 2014'!N7,"")</f>
        <v>56863</v>
      </c>
      <c r="N39" s="154">
        <f>SUM(B39:M39)</f>
        <v>2441231</v>
      </c>
      <c r="O39" s="98" t="s">
        <v>200</v>
      </c>
    </row>
    <row r="40" spans="1:15" ht="18" customHeight="1">
      <c r="A40" s="14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13"/>
      <c r="O40" s="6"/>
    </row>
    <row r="41" spans="2:14" ht="18" customHeight="1">
      <c r="B41" s="5"/>
      <c r="C41" s="5"/>
      <c r="D41" s="5"/>
      <c r="E41" s="84"/>
      <c r="F41" s="84"/>
      <c r="G41" s="84"/>
      <c r="H41" s="84"/>
      <c r="I41" s="5"/>
      <c r="J41" s="5"/>
      <c r="K41" s="5"/>
      <c r="L41" s="5"/>
      <c r="M41" s="5"/>
      <c r="N41" s="5"/>
    </row>
    <row r="42" spans="1:8" ht="18" customHeight="1">
      <c r="A42" s="1"/>
      <c r="E42" s="29"/>
      <c r="F42" s="29"/>
      <c r="G42" s="29"/>
      <c r="H42" s="29"/>
    </row>
    <row r="43" spans="1:13" ht="18" customHeight="1" hidden="1">
      <c r="A43" t="s">
        <v>115</v>
      </c>
      <c r="B43">
        <f>IF(ISNUMBER(B39),1,0)</f>
        <v>1</v>
      </c>
      <c r="C43">
        <f aca="true" t="shared" si="2" ref="C43:M43">IF(ISNUMBER(C39),1,0)</f>
        <v>1</v>
      </c>
      <c r="D43">
        <f t="shared" si="2"/>
        <v>1</v>
      </c>
      <c r="E43">
        <f t="shared" si="2"/>
        <v>1</v>
      </c>
      <c r="F43">
        <f t="shared" si="2"/>
        <v>1</v>
      </c>
      <c r="G43">
        <f t="shared" si="2"/>
        <v>1</v>
      </c>
      <c r="H43">
        <f t="shared" si="2"/>
        <v>1</v>
      </c>
      <c r="I43">
        <f t="shared" si="2"/>
        <v>1</v>
      </c>
      <c r="J43">
        <f t="shared" si="2"/>
        <v>1</v>
      </c>
      <c r="K43">
        <f t="shared" si="2"/>
        <v>1</v>
      </c>
      <c r="L43">
        <f t="shared" si="2"/>
        <v>1</v>
      </c>
      <c r="M43">
        <f t="shared" si="2"/>
        <v>1</v>
      </c>
    </row>
    <row r="44" spans="1:13" ht="18" customHeight="1" hidden="1">
      <c r="A44" t="s">
        <v>114</v>
      </c>
      <c r="B44">
        <f>IF(SUM($B43:$M43)=1,1,0)</f>
        <v>0</v>
      </c>
      <c r="C44">
        <f>IF(SUM($B43:$M43)=2,1,0)</f>
        <v>0</v>
      </c>
      <c r="D44">
        <f>IF(SUM($B43:$M43)=3,1,0)</f>
        <v>0</v>
      </c>
      <c r="E44">
        <f>IF(SUM($B43:$M43)=4,1,0)</f>
        <v>0</v>
      </c>
      <c r="F44">
        <f>IF(SUM($B43:$M43)=5,1,0)</f>
        <v>0</v>
      </c>
      <c r="G44">
        <f>IF(SUM($B43:$M43)=6,1,0)</f>
        <v>0</v>
      </c>
      <c r="H44">
        <f>IF(SUM($B43:$M43)=7,1,0)</f>
        <v>0</v>
      </c>
      <c r="I44">
        <f>IF(SUM($B43:$M43)=8,1,0)</f>
        <v>0</v>
      </c>
      <c r="J44">
        <f>IF(SUM($B43:$M43)=9,1,0)</f>
        <v>0</v>
      </c>
      <c r="K44">
        <f>IF(SUM($B43:$M43)=10,1,0)</f>
        <v>0</v>
      </c>
      <c r="L44">
        <f>IF(SUM($B43:$M43)=11,1,0)</f>
        <v>0</v>
      </c>
      <c r="M44">
        <f>IF(SUM($B43:$M43)=12,1,0)</f>
        <v>1</v>
      </c>
    </row>
  </sheetData>
  <sheetProtection/>
  <mergeCells count="2">
    <mergeCell ref="A1:O1"/>
    <mergeCell ref="A2:O2"/>
  </mergeCells>
  <printOptions horizontalCentered="1" verticalCentered="1"/>
  <pageMargins left="0.7480314960629921" right="0.7480314960629921" top="0" bottom="0" header="0.5118110236220472" footer="0.5118110236220472"/>
  <pageSetup fitToHeight="1" fitToWidth="1" horizontalDpi="600" verticalDpi="600" orientation="landscape" paperSize="9" scale="74" r:id="rId3"/>
  <headerFooter alignWithMargins="0">
    <oddFooter>&amp;RPage 2 of 7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9"/>
  <sheetViews>
    <sheetView zoomScale="75" zoomScaleNormal="75" zoomScalePageLayoutView="0" workbookViewId="0" topLeftCell="A1">
      <selection activeCell="B1" sqref="B1:N1"/>
    </sheetView>
  </sheetViews>
  <sheetFormatPr defaultColWidth="9.140625" defaultRowHeight="12.75"/>
  <cols>
    <col min="1" max="1" width="2.28125" style="0" customWidth="1"/>
    <col min="2" max="2" width="27.421875" style="0" customWidth="1"/>
    <col min="10" max="10" width="10.7109375" style="0" customWidth="1"/>
    <col min="11" max="11" width="11.00390625" style="0" customWidth="1"/>
    <col min="12" max="12" width="10.57421875" style="0" customWidth="1"/>
    <col min="13" max="13" width="10.421875" style="0" customWidth="1"/>
    <col min="14" max="14" width="10.28125" style="0" customWidth="1"/>
    <col min="15" max="15" width="2.28125" style="0" customWidth="1"/>
  </cols>
  <sheetData>
    <row r="1" spans="1:15" ht="45" customHeight="1" thickBot="1">
      <c r="A1" s="29"/>
      <c r="B1" s="194" t="s">
        <v>16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29"/>
    </row>
    <row r="2" spans="1:15" ht="25.5" customHeight="1" thickTop="1">
      <c r="A2" s="29"/>
      <c r="B2" s="30"/>
      <c r="C2" s="31"/>
      <c r="D2" s="31"/>
      <c r="E2" s="31"/>
      <c r="F2" s="31"/>
      <c r="G2" s="31"/>
      <c r="H2" s="31"/>
      <c r="I2" s="31"/>
      <c r="J2" s="31"/>
      <c r="K2" s="29"/>
      <c r="L2" s="29"/>
      <c r="M2" s="29"/>
      <c r="N2" s="29"/>
      <c r="O2" s="29"/>
    </row>
    <row r="3" spans="1:15" ht="13.5" thickBot="1">
      <c r="A3" s="29"/>
      <c r="B3" s="29"/>
      <c r="C3" s="32"/>
      <c r="D3" s="27"/>
      <c r="E3" s="27"/>
      <c r="F3" s="27"/>
      <c r="G3" s="27"/>
      <c r="H3" s="29"/>
      <c r="I3" s="29"/>
      <c r="J3" s="29"/>
      <c r="K3" s="29"/>
      <c r="L3" s="29"/>
      <c r="M3" s="29"/>
      <c r="N3" s="29"/>
      <c r="O3" s="29"/>
    </row>
    <row r="4" spans="1:15" ht="15.75">
      <c r="A4" s="29"/>
      <c r="B4" s="33" t="s">
        <v>17</v>
      </c>
      <c r="C4" s="195">
        <v>2005</v>
      </c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7"/>
      <c r="O4" s="29"/>
    </row>
    <row r="5" spans="1:15" ht="15" customHeight="1">
      <c r="A5" s="29"/>
      <c r="B5" s="34" t="s">
        <v>18</v>
      </c>
      <c r="C5" s="35" t="s">
        <v>1</v>
      </c>
      <c r="D5" s="35" t="s">
        <v>2</v>
      </c>
      <c r="E5" s="36" t="s">
        <v>3</v>
      </c>
      <c r="F5" s="35" t="s">
        <v>4</v>
      </c>
      <c r="G5" s="35" t="s">
        <v>5</v>
      </c>
      <c r="H5" s="35" t="s">
        <v>6</v>
      </c>
      <c r="I5" s="35" t="s">
        <v>7</v>
      </c>
      <c r="J5" s="35" t="s">
        <v>8</v>
      </c>
      <c r="K5" s="35" t="s">
        <v>9</v>
      </c>
      <c r="L5" s="35" t="s">
        <v>10</v>
      </c>
      <c r="M5" s="35" t="s">
        <v>11</v>
      </c>
      <c r="N5" s="37" t="s">
        <v>12</v>
      </c>
      <c r="O5" s="29"/>
    </row>
    <row r="6" spans="1:15" ht="12.75">
      <c r="A6" s="29"/>
      <c r="B6" s="38"/>
      <c r="C6" s="39"/>
      <c r="D6" s="39"/>
      <c r="E6" s="40"/>
      <c r="F6" s="41"/>
      <c r="G6" s="41"/>
      <c r="H6" s="41"/>
      <c r="I6" s="42"/>
      <c r="J6" s="43"/>
      <c r="K6" s="42"/>
      <c r="L6" s="42"/>
      <c r="M6" s="42"/>
      <c r="N6" s="44"/>
      <c r="O6" s="29"/>
    </row>
    <row r="7" spans="1:17" ht="12.75">
      <c r="A7" s="29"/>
      <c r="B7" s="45" t="s">
        <v>19</v>
      </c>
      <c r="C7" s="46">
        <v>58894</v>
      </c>
      <c r="D7" s="46">
        <v>72600</v>
      </c>
      <c r="E7" s="46">
        <v>137075</v>
      </c>
      <c r="F7" s="46">
        <v>183561</v>
      </c>
      <c r="G7" s="46">
        <v>284132</v>
      </c>
      <c r="H7" s="46">
        <v>282652</v>
      </c>
      <c r="I7" s="47">
        <v>338972</v>
      </c>
      <c r="J7" s="46">
        <v>336587</v>
      </c>
      <c r="K7" s="47">
        <v>302833</v>
      </c>
      <c r="L7" s="47">
        <v>292273</v>
      </c>
      <c r="M7" s="47">
        <v>104822</v>
      </c>
      <c r="N7" s="48">
        <v>75656</v>
      </c>
      <c r="O7" s="29"/>
      <c r="P7" s="28"/>
      <c r="Q7" s="27"/>
    </row>
    <row r="8" spans="1:17" ht="12.75">
      <c r="A8" s="29"/>
      <c r="B8" s="49"/>
      <c r="C8" s="46"/>
      <c r="D8" s="46"/>
      <c r="E8" s="46"/>
      <c r="F8" s="39"/>
      <c r="G8" s="41"/>
      <c r="H8" s="41"/>
      <c r="I8" s="50"/>
      <c r="J8" s="46"/>
      <c r="K8" s="50"/>
      <c r="L8" s="50"/>
      <c r="M8" s="50"/>
      <c r="N8" s="51"/>
      <c r="O8" s="29"/>
      <c r="P8" s="28"/>
      <c r="Q8" s="27"/>
    </row>
    <row r="9" spans="1:17" ht="12.75">
      <c r="A9" s="29"/>
      <c r="B9" s="52" t="s">
        <v>20</v>
      </c>
      <c r="C9" s="46">
        <v>53577</v>
      </c>
      <c r="D9" s="46">
        <v>67863</v>
      </c>
      <c r="E9" s="46">
        <v>129554</v>
      </c>
      <c r="F9" s="46">
        <v>173867</v>
      </c>
      <c r="G9" s="46">
        <v>273616</v>
      </c>
      <c r="H9" s="46">
        <v>267685</v>
      </c>
      <c r="I9" s="47">
        <v>316446</v>
      </c>
      <c r="J9" s="46">
        <v>314124</v>
      </c>
      <c r="K9" s="47">
        <v>289024</v>
      </c>
      <c r="L9" s="47">
        <v>282118</v>
      </c>
      <c r="M9" s="47">
        <v>97862</v>
      </c>
      <c r="N9" s="48">
        <v>68650</v>
      </c>
      <c r="O9" s="29"/>
      <c r="P9" s="53"/>
      <c r="Q9" s="27"/>
    </row>
    <row r="10" spans="1:17" ht="12.75">
      <c r="A10" s="29"/>
      <c r="B10" s="45" t="s">
        <v>86</v>
      </c>
      <c r="C10" s="46">
        <v>50116</v>
      </c>
      <c r="D10" s="46">
        <v>63814</v>
      </c>
      <c r="E10" s="46">
        <v>123574</v>
      </c>
      <c r="F10" s="46">
        <v>161322</v>
      </c>
      <c r="G10" s="46">
        <v>251832</v>
      </c>
      <c r="H10" s="46">
        <v>239855</v>
      </c>
      <c r="I10" s="47">
        <v>282786</v>
      </c>
      <c r="J10" s="46">
        <v>286196</v>
      </c>
      <c r="K10" s="47">
        <v>257841</v>
      </c>
      <c r="L10" s="47">
        <v>255974</v>
      </c>
      <c r="M10" s="47">
        <v>90019</v>
      </c>
      <c r="N10" s="48">
        <v>64429</v>
      </c>
      <c r="O10" s="29"/>
      <c r="P10" s="28"/>
      <c r="Q10" s="27"/>
    </row>
    <row r="11" spans="1:17" ht="12.75">
      <c r="A11" s="29"/>
      <c r="B11" s="54" t="s">
        <v>23</v>
      </c>
      <c r="C11" s="39">
        <v>597</v>
      </c>
      <c r="D11" s="39">
        <v>845</v>
      </c>
      <c r="E11" s="39">
        <v>1398</v>
      </c>
      <c r="F11" s="39">
        <v>2114</v>
      </c>
      <c r="G11" s="39">
        <v>2350</v>
      </c>
      <c r="H11" s="39">
        <v>2150</v>
      </c>
      <c r="I11" s="50">
        <v>3810</v>
      </c>
      <c r="J11" s="39">
        <v>2796</v>
      </c>
      <c r="K11" s="50">
        <v>2021</v>
      </c>
      <c r="L11" s="50">
        <v>2730</v>
      </c>
      <c r="M11" s="50">
        <v>1190</v>
      </c>
      <c r="N11" s="51">
        <v>872</v>
      </c>
      <c r="O11" s="29"/>
      <c r="P11" s="27"/>
      <c r="Q11" s="27"/>
    </row>
    <row r="12" spans="1:17" ht="12.75">
      <c r="A12" s="29"/>
      <c r="B12" s="38" t="s">
        <v>54</v>
      </c>
      <c r="C12" s="39">
        <v>147</v>
      </c>
      <c r="D12" s="39">
        <v>107</v>
      </c>
      <c r="E12" s="39">
        <v>357</v>
      </c>
      <c r="F12" s="39">
        <v>260</v>
      </c>
      <c r="G12" s="39">
        <v>1494</v>
      </c>
      <c r="H12" s="39">
        <v>1815</v>
      </c>
      <c r="I12" s="50">
        <v>2371</v>
      </c>
      <c r="J12" s="39">
        <v>2141</v>
      </c>
      <c r="K12" s="50">
        <v>2488</v>
      </c>
      <c r="L12" s="50">
        <v>2990</v>
      </c>
      <c r="M12" s="50">
        <v>265</v>
      </c>
      <c r="N12" s="51">
        <v>139</v>
      </c>
      <c r="O12" s="29"/>
      <c r="P12" s="27"/>
      <c r="Q12" s="27"/>
    </row>
    <row r="13" spans="1:17" ht="12.75">
      <c r="A13" s="29"/>
      <c r="B13" s="38" t="s">
        <v>26</v>
      </c>
      <c r="C13" s="39">
        <v>197</v>
      </c>
      <c r="D13" s="39">
        <v>1003</v>
      </c>
      <c r="E13" s="39">
        <v>1795</v>
      </c>
      <c r="F13" s="39">
        <v>2792</v>
      </c>
      <c r="G13" s="39">
        <v>3929</v>
      </c>
      <c r="H13" s="39">
        <v>3499</v>
      </c>
      <c r="I13" s="50">
        <v>4426</v>
      </c>
      <c r="J13" s="39">
        <v>4040</v>
      </c>
      <c r="K13" s="50">
        <v>3641</v>
      </c>
      <c r="L13" s="50">
        <v>3495</v>
      </c>
      <c r="M13" s="50">
        <v>626</v>
      </c>
      <c r="N13" s="51">
        <v>98</v>
      </c>
      <c r="O13" s="29"/>
      <c r="P13" s="27"/>
      <c r="Q13" s="27"/>
    </row>
    <row r="14" spans="1:17" ht="12.75">
      <c r="A14" s="29"/>
      <c r="B14" s="38" t="s">
        <v>25</v>
      </c>
      <c r="C14" s="39">
        <v>5304</v>
      </c>
      <c r="D14" s="39">
        <v>6721</v>
      </c>
      <c r="E14" s="39">
        <v>20140</v>
      </c>
      <c r="F14" s="39">
        <v>24064</v>
      </c>
      <c r="G14" s="39">
        <v>23051</v>
      </c>
      <c r="H14" s="39">
        <v>12273</v>
      </c>
      <c r="I14" s="50">
        <v>14912</v>
      </c>
      <c r="J14" s="39">
        <v>15446</v>
      </c>
      <c r="K14" s="50">
        <v>19549</v>
      </c>
      <c r="L14" s="50">
        <v>21837</v>
      </c>
      <c r="M14" s="50">
        <v>13369</v>
      </c>
      <c r="N14" s="51">
        <v>6016</v>
      </c>
      <c r="O14" s="29"/>
      <c r="P14" s="27"/>
      <c r="Q14" s="27"/>
    </row>
    <row r="15" spans="1:17" ht="12.75">
      <c r="A15" s="29"/>
      <c r="B15" s="38" t="s">
        <v>41</v>
      </c>
      <c r="C15" s="39">
        <v>22</v>
      </c>
      <c r="D15" s="39">
        <v>34</v>
      </c>
      <c r="E15" s="39">
        <v>57</v>
      </c>
      <c r="F15" s="39">
        <v>33</v>
      </c>
      <c r="G15" s="39">
        <v>127</v>
      </c>
      <c r="H15" s="39">
        <v>28</v>
      </c>
      <c r="I15" s="50">
        <v>158</v>
      </c>
      <c r="J15" s="39">
        <v>91</v>
      </c>
      <c r="K15" s="50">
        <v>173</v>
      </c>
      <c r="L15" s="50">
        <v>57</v>
      </c>
      <c r="M15" s="50">
        <v>92</v>
      </c>
      <c r="N15" s="51">
        <v>35</v>
      </c>
      <c r="O15" s="29"/>
      <c r="P15" s="27"/>
      <c r="Q15" s="27"/>
    </row>
    <row r="16" spans="1:17" ht="12.75">
      <c r="A16" s="29"/>
      <c r="B16" s="38" t="s">
        <v>27</v>
      </c>
      <c r="C16" s="39">
        <v>7240</v>
      </c>
      <c r="D16" s="39">
        <v>6436</v>
      </c>
      <c r="E16" s="39">
        <v>10159</v>
      </c>
      <c r="F16" s="39">
        <v>14395</v>
      </c>
      <c r="G16" s="39">
        <v>10277</v>
      </c>
      <c r="H16" s="39">
        <v>12788</v>
      </c>
      <c r="I16" s="50">
        <v>15945</v>
      </c>
      <c r="J16" s="39">
        <v>15780</v>
      </c>
      <c r="K16" s="50">
        <v>8787</v>
      </c>
      <c r="L16" s="50">
        <v>9429</v>
      </c>
      <c r="M16" s="50">
        <v>8839</v>
      </c>
      <c r="N16" s="51">
        <v>10076</v>
      </c>
      <c r="O16" s="29"/>
      <c r="P16" s="27"/>
      <c r="Q16" s="27"/>
    </row>
    <row r="17" spans="1:17" ht="12.75">
      <c r="A17" s="29"/>
      <c r="B17" s="38" t="s">
        <v>30</v>
      </c>
      <c r="C17" s="39">
        <v>183</v>
      </c>
      <c r="D17" s="39">
        <v>193</v>
      </c>
      <c r="E17" s="39">
        <v>296</v>
      </c>
      <c r="F17" s="39">
        <v>448</v>
      </c>
      <c r="G17" s="39">
        <v>340</v>
      </c>
      <c r="H17" s="39">
        <v>449</v>
      </c>
      <c r="I17" s="50">
        <v>678</v>
      </c>
      <c r="J17" s="39">
        <v>1234</v>
      </c>
      <c r="K17" s="50">
        <v>271</v>
      </c>
      <c r="L17" s="50">
        <v>338</v>
      </c>
      <c r="M17" s="50">
        <v>317</v>
      </c>
      <c r="N17" s="51">
        <v>161</v>
      </c>
      <c r="O17" s="29"/>
      <c r="P17" s="27"/>
      <c r="Q17" s="27"/>
    </row>
    <row r="18" spans="1:17" ht="12.75">
      <c r="A18" s="29"/>
      <c r="B18" s="38" t="s">
        <v>24</v>
      </c>
      <c r="C18" s="39">
        <v>861</v>
      </c>
      <c r="D18" s="39">
        <v>1591</v>
      </c>
      <c r="E18" s="39">
        <v>1725</v>
      </c>
      <c r="F18" s="39">
        <v>8108</v>
      </c>
      <c r="G18" s="39">
        <v>7123</v>
      </c>
      <c r="H18" s="39">
        <v>5704</v>
      </c>
      <c r="I18" s="50">
        <v>7778</v>
      </c>
      <c r="J18" s="39">
        <v>5900</v>
      </c>
      <c r="K18" s="50">
        <v>5268</v>
      </c>
      <c r="L18" s="50">
        <v>6577</v>
      </c>
      <c r="M18" s="50">
        <v>1181</v>
      </c>
      <c r="N18" s="51">
        <v>961</v>
      </c>
      <c r="O18" s="29"/>
      <c r="P18" s="27"/>
      <c r="Q18" s="27"/>
    </row>
    <row r="19" spans="1:17" ht="12.75">
      <c r="A19" s="29"/>
      <c r="B19" s="38" t="s">
        <v>29</v>
      </c>
      <c r="C19" s="39">
        <v>895</v>
      </c>
      <c r="D19" s="39">
        <v>848</v>
      </c>
      <c r="E19" s="39">
        <v>1588</v>
      </c>
      <c r="F19" s="39">
        <v>1212</v>
      </c>
      <c r="G19" s="41">
        <v>6041</v>
      </c>
      <c r="H19" s="41">
        <v>6669</v>
      </c>
      <c r="I19" s="50">
        <v>8824</v>
      </c>
      <c r="J19" s="39">
        <v>7002</v>
      </c>
      <c r="K19" s="50">
        <v>5956</v>
      </c>
      <c r="L19" s="50">
        <v>11621</v>
      </c>
      <c r="M19" s="50">
        <v>1122</v>
      </c>
      <c r="N19" s="51">
        <v>927</v>
      </c>
      <c r="O19" s="29"/>
      <c r="P19" s="27"/>
      <c r="Q19" s="27"/>
    </row>
    <row r="20" spans="1:17" ht="12.75">
      <c r="A20" s="29"/>
      <c r="B20" s="38" t="s">
        <v>31</v>
      </c>
      <c r="C20" s="39">
        <v>462</v>
      </c>
      <c r="D20" s="39">
        <v>480</v>
      </c>
      <c r="E20" s="39">
        <v>917</v>
      </c>
      <c r="F20" s="39">
        <v>1284</v>
      </c>
      <c r="G20" s="39">
        <v>1464</v>
      </c>
      <c r="H20" s="39">
        <v>2171</v>
      </c>
      <c r="I20" s="50">
        <v>3643</v>
      </c>
      <c r="J20" s="39">
        <v>5703</v>
      </c>
      <c r="K20" s="50">
        <v>1666</v>
      </c>
      <c r="L20" s="50">
        <v>1070</v>
      </c>
      <c r="M20" s="50">
        <v>743</v>
      </c>
      <c r="N20" s="51">
        <v>595</v>
      </c>
      <c r="O20" s="29"/>
      <c r="P20" s="27"/>
      <c r="Q20" s="27"/>
    </row>
    <row r="21" spans="1:17" ht="12.75">
      <c r="A21" s="29"/>
      <c r="B21" s="38" t="s">
        <v>43</v>
      </c>
      <c r="C21" s="39">
        <v>63</v>
      </c>
      <c r="D21" s="39">
        <v>66</v>
      </c>
      <c r="E21" s="39">
        <v>198</v>
      </c>
      <c r="F21" s="39">
        <v>56</v>
      </c>
      <c r="G21" s="41">
        <v>182</v>
      </c>
      <c r="H21" s="41">
        <v>452</v>
      </c>
      <c r="I21" s="50">
        <v>491</v>
      </c>
      <c r="J21" s="39">
        <v>297</v>
      </c>
      <c r="K21" s="50">
        <v>485</v>
      </c>
      <c r="L21" s="50">
        <v>257</v>
      </c>
      <c r="M21" s="50">
        <v>109</v>
      </c>
      <c r="N21" s="51">
        <v>91</v>
      </c>
      <c r="O21" s="29"/>
      <c r="P21" s="27"/>
      <c r="Q21" s="27"/>
    </row>
    <row r="22" spans="1:17" ht="12.75">
      <c r="A22" s="29"/>
      <c r="B22" s="38" t="s">
        <v>45</v>
      </c>
      <c r="C22" s="39">
        <v>34</v>
      </c>
      <c r="D22" s="39">
        <v>87</v>
      </c>
      <c r="E22" s="39">
        <v>40</v>
      </c>
      <c r="F22" s="39">
        <v>36</v>
      </c>
      <c r="G22" s="39">
        <v>147</v>
      </c>
      <c r="H22" s="39">
        <v>165</v>
      </c>
      <c r="I22" s="50">
        <v>150</v>
      </c>
      <c r="J22" s="39">
        <v>216</v>
      </c>
      <c r="K22" s="50">
        <v>443</v>
      </c>
      <c r="L22" s="50">
        <v>85</v>
      </c>
      <c r="M22" s="50">
        <v>54</v>
      </c>
      <c r="N22" s="51">
        <v>39</v>
      </c>
      <c r="O22" s="29"/>
      <c r="P22" s="27"/>
      <c r="Q22" s="27"/>
    </row>
    <row r="23" spans="1:17" ht="12.75">
      <c r="A23" s="29"/>
      <c r="B23" s="38" t="s">
        <v>32</v>
      </c>
      <c r="C23" s="39">
        <v>5</v>
      </c>
      <c r="D23" s="39">
        <v>32</v>
      </c>
      <c r="E23" s="39">
        <v>27</v>
      </c>
      <c r="F23" s="39">
        <v>49</v>
      </c>
      <c r="G23" s="41">
        <v>74</v>
      </c>
      <c r="H23" s="41">
        <v>40</v>
      </c>
      <c r="I23" s="50">
        <v>32</v>
      </c>
      <c r="J23" s="39">
        <v>135</v>
      </c>
      <c r="K23" s="50">
        <v>65</v>
      </c>
      <c r="L23" s="50">
        <v>78</v>
      </c>
      <c r="M23" s="50">
        <v>36</v>
      </c>
      <c r="N23" s="51">
        <v>77</v>
      </c>
      <c r="O23" s="29"/>
      <c r="P23" s="27"/>
      <c r="Q23" s="27"/>
    </row>
    <row r="24" spans="1:17" ht="12.75">
      <c r="A24" s="29"/>
      <c r="B24" s="38" t="s">
        <v>47</v>
      </c>
      <c r="C24" s="39">
        <v>101</v>
      </c>
      <c r="D24" s="39">
        <v>172</v>
      </c>
      <c r="E24" s="39">
        <v>358</v>
      </c>
      <c r="F24" s="39">
        <v>355</v>
      </c>
      <c r="G24" s="39">
        <v>528</v>
      </c>
      <c r="H24" s="39">
        <v>1348</v>
      </c>
      <c r="I24" s="50">
        <v>2335</v>
      </c>
      <c r="J24" s="39">
        <v>2322</v>
      </c>
      <c r="K24" s="50">
        <v>1804</v>
      </c>
      <c r="L24" s="50">
        <v>1121</v>
      </c>
      <c r="M24" s="50">
        <v>365</v>
      </c>
      <c r="N24" s="51">
        <v>359</v>
      </c>
      <c r="O24" s="29"/>
      <c r="P24" s="27"/>
      <c r="Q24" s="27"/>
    </row>
    <row r="25" spans="1:17" ht="12.75">
      <c r="A25" s="29"/>
      <c r="B25" s="38" t="s">
        <v>87</v>
      </c>
      <c r="C25" s="39">
        <v>35</v>
      </c>
      <c r="D25" s="39">
        <v>116</v>
      </c>
      <c r="E25" s="39">
        <v>71</v>
      </c>
      <c r="F25" s="39">
        <v>70</v>
      </c>
      <c r="G25" s="39">
        <v>102</v>
      </c>
      <c r="H25" s="39">
        <v>194</v>
      </c>
      <c r="I25" s="50">
        <v>415</v>
      </c>
      <c r="J25" s="39">
        <v>370</v>
      </c>
      <c r="K25" s="50">
        <v>237</v>
      </c>
      <c r="L25" s="50">
        <v>150</v>
      </c>
      <c r="M25" s="50">
        <v>127</v>
      </c>
      <c r="N25" s="51">
        <v>106</v>
      </c>
      <c r="O25" s="29"/>
      <c r="P25" s="27"/>
      <c r="Q25" s="27"/>
    </row>
    <row r="26" spans="1:17" ht="12.75">
      <c r="A26" s="29"/>
      <c r="B26" s="38" t="s">
        <v>33</v>
      </c>
      <c r="C26" s="39">
        <v>616</v>
      </c>
      <c r="D26" s="39">
        <v>830</v>
      </c>
      <c r="E26" s="39">
        <v>1461</v>
      </c>
      <c r="F26" s="67">
        <v>3258</v>
      </c>
      <c r="G26" s="39">
        <v>4271</v>
      </c>
      <c r="H26" s="39">
        <v>2604</v>
      </c>
      <c r="I26" s="50">
        <v>3817</v>
      </c>
      <c r="J26" s="39">
        <v>3255</v>
      </c>
      <c r="K26" s="50">
        <v>3551</v>
      </c>
      <c r="L26" s="50">
        <v>3837</v>
      </c>
      <c r="M26" s="50">
        <v>1110</v>
      </c>
      <c r="N26" s="51">
        <v>879</v>
      </c>
      <c r="O26" s="29"/>
      <c r="P26" s="27"/>
      <c r="Q26" s="27"/>
    </row>
    <row r="27" spans="1:17" ht="12.75">
      <c r="A27" s="29"/>
      <c r="B27" s="38" t="s">
        <v>22</v>
      </c>
      <c r="C27" s="39">
        <v>396</v>
      </c>
      <c r="D27" s="39">
        <v>846</v>
      </c>
      <c r="E27" s="39">
        <v>3286</v>
      </c>
      <c r="F27" s="39">
        <v>7608</v>
      </c>
      <c r="G27" s="39">
        <v>6466</v>
      </c>
      <c r="H27" s="39">
        <v>2966</v>
      </c>
      <c r="I27" s="50">
        <v>3529</v>
      </c>
      <c r="J27" s="39">
        <v>2434</v>
      </c>
      <c r="K27" s="50">
        <v>3493</v>
      </c>
      <c r="L27" s="50">
        <v>3755</v>
      </c>
      <c r="M27" s="50">
        <v>1483</v>
      </c>
      <c r="N27" s="51">
        <v>722</v>
      </c>
      <c r="O27" s="29"/>
      <c r="P27" s="27"/>
      <c r="Q27" s="27"/>
    </row>
    <row r="28" spans="1:17" ht="12.75">
      <c r="A28" s="29"/>
      <c r="B28" s="38" t="s">
        <v>49</v>
      </c>
      <c r="C28" s="39">
        <v>485</v>
      </c>
      <c r="D28" s="39">
        <v>634</v>
      </c>
      <c r="E28" s="39">
        <v>658</v>
      </c>
      <c r="F28" s="39">
        <v>818</v>
      </c>
      <c r="G28" s="39">
        <v>994</v>
      </c>
      <c r="H28" s="39">
        <v>1843</v>
      </c>
      <c r="I28" s="50">
        <v>2368</v>
      </c>
      <c r="J28" s="39">
        <v>2072</v>
      </c>
      <c r="K28" s="50">
        <v>1953</v>
      </c>
      <c r="L28" s="50">
        <v>1585</v>
      </c>
      <c r="M28" s="50">
        <v>924</v>
      </c>
      <c r="N28" s="51">
        <v>565</v>
      </c>
      <c r="O28" s="29"/>
      <c r="P28" s="27"/>
      <c r="Q28" s="27"/>
    </row>
    <row r="29" spans="1:17" ht="12.75">
      <c r="A29" s="29"/>
      <c r="B29" s="38" t="s">
        <v>34</v>
      </c>
      <c r="C29" s="39">
        <v>23</v>
      </c>
      <c r="D29" s="39">
        <v>75</v>
      </c>
      <c r="E29" s="39">
        <v>57</v>
      </c>
      <c r="F29" s="39">
        <v>38</v>
      </c>
      <c r="G29" s="39">
        <v>76</v>
      </c>
      <c r="H29" s="39">
        <v>99</v>
      </c>
      <c r="I29" s="50">
        <v>201</v>
      </c>
      <c r="J29" s="39">
        <v>341</v>
      </c>
      <c r="K29" s="50">
        <v>149</v>
      </c>
      <c r="L29" s="50">
        <v>146</v>
      </c>
      <c r="M29" s="50">
        <v>86</v>
      </c>
      <c r="N29" s="51">
        <v>82</v>
      </c>
      <c r="O29" s="29"/>
      <c r="P29" s="27"/>
      <c r="Q29" s="27"/>
    </row>
    <row r="30" spans="1:17" ht="12.75">
      <c r="A30" s="29"/>
      <c r="B30" s="38" t="s">
        <v>88</v>
      </c>
      <c r="C30" s="39">
        <v>30</v>
      </c>
      <c r="D30" s="39">
        <v>27</v>
      </c>
      <c r="E30" s="39">
        <v>31</v>
      </c>
      <c r="F30" s="39">
        <v>201</v>
      </c>
      <c r="G30" s="39">
        <v>39</v>
      </c>
      <c r="H30" s="39">
        <v>27</v>
      </c>
      <c r="I30" s="50">
        <v>59</v>
      </c>
      <c r="J30" s="39">
        <v>96</v>
      </c>
      <c r="K30" s="50">
        <v>112</v>
      </c>
      <c r="L30" s="50">
        <v>301</v>
      </c>
      <c r="M30" s="50">
        <v>75</v>
      </c>
      <c r="N30" s="51">
        <v>26</v>
      </c>
      <c r="O30" s="29"/>
      <c r="P30" s="27"/>
      <c r="Q30" s="27"/>
    </row>
    <row r="31" spans="1:17" ht="12.75">
      <c r="A31" s="29"/>
      <c r="B31" s="38" t="s">
        <v>89</v>
      </c>
      <c r="C31" s="39">
        <v>84</v>
      </c>
      <c r="D31" s="39">
        <v>366</v>
      </c>
      <c r="E31" s="39">
        <v>215</v>
      </c>
      <c r="F31" s="39">
        <v>234</v>
      </c>
      <c r="G31" s="39">
        <v>337</v>
      </c>
      <c r="H31" s="39">
        <v>820</v>
      </c>
      <c r="I31" s="50">
        <v>898</v>
      </c>
      <c r="J31" s="39">
        <v>866</v>
      </c>
      <c r="K31" s="50">
        <v>760</v>
      </c>
      <c r="L31" s="50">
        <v>350</v>
      </c>
      <c r="M31" s="50">
        <v>199</v>
      </c>
      <c r="N31" s="51">
        <v>106</v>
      </c>
      <c r="O31" s="29"/>
      <c r="P31" s="27"/>
      <c r="Q31" s="27"/>
    </row>
    <row r="32" spans="1:17" ht="12.75">
      <c r="A32" s="29"/>
      <c r="B32" s="38" t="s">
        <v>36</v>
      </c>
      <c r="C32" s="39">
        <v>322</v>
      </c>
      <c r="D32" s="39">
        <v>1161</v>
      </c>
      <c r="E32" s="39">
        <v>2233</v>
      </c>
      <c r="F32" s="39">
        <v>3046</v>
      </c>
      <c r="G32" s="39">
        <v>3281</v>
      </c>
      <c r="H32" s="39">
        <v>3477</v>
      </c>
      <c r="I32" s="50">
        <v>2162</v>
      </c>
      <c r="J32" s="39">
        <v>1212</v>
      </c>
      <c r="K32" s="50">
        <v>3456</v>
      </c>
      <c r="L32" s="50">
        <v>5997</v>
      </c>
      <c r="M32" s="50">
        <v>2281</v>
      </c>
      <c r="N32" s="51">
        <v>657</v>
      </c>
      <c r="O32" s="29"/>
      <c r="P32" s="27"/>
      <c r="Q32" s="27"/>
    </row>
    <row r="33" spans="1:17" ht="12.75">
      <c r="A33" s="29"/>
      <c r="B33" s="38" t="s">
        <v>35</v>
      </c>
      <c r="C33" s="39">
        <v>949</v>
      </c>
      <c r="D33" s="39">
        <v>600</v>
      </c>
      <c r="E33" s="39">
        <v>3253</v>
      </c>
      <c r="F33" s="39">
        <v>5106</v>
      </c>
      <c r="G33" s="39">
        <v>14022</v>
      </c>
      <c r="H33" s="39">
        <v>10539</v>
      </c>
      <c r="I33" s="50">
        <v>10980</v>
      </c>
      <c r="J33" s="39">
        <v>12857</v>
      </c>
      <c r="K33" s="50">
        <v>13848</v>
      </c>
      <c r="L33" s="50">
        <v>12347</v>
      </c>
      <c r="M33" s="50">
        <v>2599</v>
      </c>
      <c r="N33" s="51">
        <v>1019</v>
      </c>
      <c r="O33" s="29"/>
      <c r="P33" s="27"/>
      <c r="Q33" s="27"/>
    </row>
    <row r="34" spans="1:17" ht="12.75">
      <c r="A34" s="29"/>
      <c r="B34" s="38" t="s">
        <v>28</v>
      </c>
      <c r="C34" s="39">
        <v>31054</v>
      </c>
      <c r="D34" s="39">
        <v>40536</v>
      </c>
      <c r="E34" s="39">
        <v>73242</v>
      </c>
      <c r="F34" s="39">
        <v>85725</v>
      </c>
      <c r="G34" s="39">
        <v>165106</v>
      </c>
      <c r="H34" s="39">
        <v>167722</v>
      </c>
      <c r="I34" s="50">
        <v>192792</v>
      </c>
      <c r="J34" s="39">
        <v>199578</v>
      </c>
      <c r="K34" s="50">
        <v>177653</v>
      </c>
      <c r="L34" s="50">
        <v>165809</v>
      </c>
      <c r="M34" s="50">
        <v>52817</v>
      </c>
      <c r="N34" s="51">
        <v>39808</v>
      </c>
      <c r="O34" s="29"/>
      <c r="P34" s="27"/>
      <c r="Q34" s="27"/>
    </row>
    <row r="35" spans="1:17" ht="12.75">
      <c r="A35" s="29"/>
      <c r="B35" s="45" t="s">
        <v>90</v>
      </c>
      <c r="C35" s="55">
        <v>1350</v>
      </c>
      <c r="D35" s="39">
        <v>1447</v>
      </c>
      <c r="E35" s="39">
        <v>2527</v>
      </c>
      <c r="F35" s="55">
        <v>5398</v>
      </c>
      <c r="G35" s="39">
        <v>10029</v>
      </c>
      <c r="H35" s="39">
        <v>11556</v>
      </c>
      <c r="I35" s="50">
        <v>14266</v>
      </c>
      <c r="J35" s="39">
        <v>11630</v>
      </c>
      <c r="K35" s="50">
        <v>13532</v>
      </c>
      <c r="L35" s="50">
        <v>13220</v>
      </c>
      <c r="M35" s="50">
        <v>2883</v>
      </c>
      <c r="N35" s="51">
        <v>954</v>
      </c>
      <c r="O35" s="29"/>
      <c r="P35" s="27"/>
      <c r="Q35" s="27"/>
    </row>
    <row r="36" spans="1:17" ht="12.75">
      <c r="A36" s="29"/>
      <c r="B36" s="38" t="s">
        <v>42</v>
      </c>
      <c r="C36" s="39">
        <v>11</v>
      </c>
      <c r="D36" s="39">
        <v>0</v>
      </c>
      <c r="E36" s="39">
        <v>11</v>
      </c>
      <c r="F36" s="39">
        <v>20</v>
      </c>
      <c r="G36" s="39">
        <v>0</v>
      </c>
      <c r="H36" s="39">
        <v>35</v>
      </c>
      <c r="I36" s="50">
        <v>38</v>
      </c>
      <c r="J36" s="39">
        <v>47</v>
      </c>
      <c r="K36" s="50">
        <v>0</v>
      </c>
      <c r="L36" s="50">
        <v>53</v>
      </c>
      <c r="M36" s="50">
        <v>8</v>
      </c>
      <c r="N36" s="51">
        <v>0</v>
      </c>
      <c r="O36" s="29"/>
      <c r="P36" s="27"/>
      <c r="Q36" s="27"/>
    </row>
    <row r="37" spans="1:17" ht="12.75">
      <c r="A37" s="29"/>
      <c r="B37" s="38" t="s">
        <v>46</v>
      </c>
      <c r="C37" s="39">
        <v>1021</v>
      </c>
      <c r="D37" s="39">
        <v>960</v>
      </c>
      <c r="E37" s="39">
        <v>1446</v>
      </c>
      <c r="F37" s="39">
        <v>2759</v>
      </c>
      <c r="G37" s="39">
        <v>5732</v>
      </c>
      <c r="H37" s="39">
        <v>7292</v>
      </c>
      <c r="I37" s="50">
        <v>7867</v>
      </c>
      <c r="J37" s="39">
        <v>6789</v>
      </c>
      <c r="K37" s="50">
        <v>6621</v>
      </c>
      <c r="L37" s="50">
        <v>5209</v>
      </c>
      <c r="M37" s="50">
        <v>2028</v>
      </c>
      <c r="N37" s="51">
        <v>552</v>
      </c>
      <c r="O37" s="29"/>
      <c r="P37" s="27"/>
      <c r="Q37" s="27"/>
    </row>
    <row r="38" spans="1:17" ht="12.75">
      <c r="A38" s="29"/>
      <c r="B38" s="38" t="s">
        <v>91</v>
      </c>
      <c r="C38" s="39">
        <v>317</v>
      </c>
      <c r="D38" s="39">
        <v>487</v>
      </c>
      <c r="E38" s="39">
        <v>1068</v>
      </c>
      <c r="F38" s="39">
        <v>2618</v>
      </c>
      <c r="G38" s="39">
        <v>4296</v>
      </c>
      <c r="H38" s="39">
        <v>4229</v>
      </c>
      <c r="I38" s="50">
        <v>6360</v>
      </c>
      <c r="J38" s="39">
        <v>4792</v>
      </c>
      <c r="K38" s="50">
        <v>6910</v>
      </c>
      <c r="L38" s="50">
        <v>7956</v>
      </c>
      <c r="M38" s="50">
        <v>845</v>
      </c>
      <c r="N38" s="51">
        <v>402</v>
      </c>
      <c r="O38" s="29"/>
      <c r="P38" s="27"/>
      <c r="Q38" s="27"/>
    </row>
    <row r="39" spans="1:17" ht="12.75">
      <c r="A39" s="29"/>
      <c r="B39" s="45" t="s">
        <v>92</v>
      </c>
      <c r="C39" s="55">
        <v>2110</v>
      </c>
      <c r="D39" s="39">
        <v>2601</v>
      </c>
      <c r="E39" s="39">
        <v>3452</v>
      </c>
      <c r="F39" s="55">
        <v>7146</v>
      </c>
      <c r="G39" s="39">
        <v>11755</v>
      </c>
      <c r="H39" s="39">
        <v>16273</v>
      </c>
      <c r="I39" s="50">
        <v>19393</v>
      </c>
      <c r="J39" s="39">
        <v>16297</v>
      </c>
      <c r="K39" s="50">
        <v>17650</v>
      </c>
      <c r="L39" s="50">
        <v>12924</v>
      </c>
      <c r="M39" s="50">
        <v>4959</v>
      </c>
      <c r="N39" s="51">
        <v>3266</v>
      </c>
      <c r="O39" s="29"/>
      <c r="P39" s="27"/>
      <c r="Q39" s="27"/>
    </row>
    <row r="40" spans="1:17" ht="12.75" customHeight="1">
      <c r="A40" s="29"/>
      <c r="B40" s="38" t="s">
        <v>38</v>
      </c>
      <c r="C40" s="67">
        <v>122</v>
      </c>
      <c r="D40" s="46">
        <v>324</v>
      </c>
      <c r="E40" s="46">
        <v>243</v>
      </c>
      <c r="F40" s="39">
        <v>322</v>
      </c>
      <c r="G40" s="46">
        <v>302</v>
      </c>
      <c r="H40" s="46">
        <v>362</v>
      </c>
      <c r="I40" s="47">
        <v>269</v>
      </c>
      <c r="J40" s="46">
        <v>159</v>
      </c>
      <c r="K40" s="47">
        <v>278</v>
      </c>
      <c r="L40" s="47">
        <v>262</v>
      </c>
      <c r="M40" s="47">
        <v>501</v>
      </c>
      <c r="N40" s="48">
        <v>258</v>
      </c>
      <c r="O40" s="29"/>
      <c r="P40" s="28"/>
      <c r="Q40" s="27"/>
    </row>
    <row r="41" spans="1:17" ht="12.75">
      <c r="A41" s="29"/>
      <c r="B41" s="38" t="s">
        <v>50</v>
      </c>
      <c r="C41" s="39">
        <v>153</v>
      </c>
      <c r="D41" s="39">
        <v>197</v>
      </c>
      <c r="E41" s="39">
        <v>203</v>
      </c>
      <c r="F41" s="39">
        <v>588</v>
      </c>
      <c r="G41" s="41">
        <v>564</v>
      </c>
      <c r="H41" s="41">
        <v>471</v>
      </c>
      <c r="I41" s="50">
        <v>695</v>
      </c>
      <c r="J41" s="39">
        <v>358</v>
      </c>
      <c r="K41" s="50">
        <v>524</v>
      </c>
      <c r="L41" s="50">
        <v>355</v>
      </c>
      <c r="M41" s="50">
        <v>337</v>
      </c>
      <c r="N41" s="51">
        <v>528</v>
      </c>
      <c r="O41" s="29"/>
      <c r="P41" s="27"/>
      <c r="Q41" s="27"/>
    </row>
    <row r="42" spans="1:17" ht="12.75">
      <c r="A42" s="29"/>
      <c r="B42" s="38" t="s">
        <v>51</v>
      </c>
      <c r="C42" s="39">
        <v>1341</v>
      </c>
      <c r="D42" s="39">
        <v>1613</v>
      </c>
      <c r="E42" s="39">
        <v>2322</v>
      </c>
      <c r="F42" s="39">
        <v>5369</v>
      </c>
      <c r="G42" s="41">
        <v>10189</v>
      </c>
      <c r="H42" s="41">
        <v>14110</v>
      </c>
      <c r="I42" s="50">
        <v>16761</v>
      </c>
      <c r="J42" s="39">
        <v>14520</v>
      </c>
      <c r="K42" s="50">
        <v>15409</v>
      </c>
      <c r="L42" s="50">
        <v>11058</v>
      </c>
      <c r="M42" s="50">
        <v>3075</v>
      </c>
      <c r="N42" s="51">
        <v>1828</v>
      </c>
      <c r="O42" s="29"/>
      <c r="P42" s="27"/>
      <c r="Q42" s="27"/>
    </row>
    <row r="43" spans="1:17" ht="12.75">
      <c r="A43" s="29"/>
      <c r="B43" s="38" t="s">
        <v>93</v>
      </c>
      <c r="C43" s="39">
        <v>0</v>
      </c>
      <c r="D43" s="39">
        <v>7</v>
      </c>
      <c r="E43" s="39">
        <v>23</v>
      </c>
      <c r="F43" s="39">
        <v>32</v>
      </c>
      <c r="G43" s="39">
        <v>30</v>
      </c>
      <c r="H43" s="39">
        <v>0</v>
      </c>
      <c r="I43" s="50">
        <v>0</v>
      </c>
      <c r="J43" s="39">
        <v>13</v>
      </c>
      <c r="K43" s="50">
        <v>30</v>
      </c>
      <c r="L43" s="50">
        <v>39</v>
      </c>
      <c r="M43" s="50">
        <v>36</v>
      </c>
      <c r="N43" s="51">
        <v>13</v>
      </c>
      <c r="O43" s="29"/>
      <c r="P43" s="27"/>
      <c r="Q43" s="27"/>
    </row>
    <row r="44" spans="1:17" ht="12.75">
      <c r="A44" s="29"/>
      <c r="B44" s="38" t="s">
        <v>39</v>
      </c>
      <c r="C44" s="39">
        <v>28</v>
      </c>
      <c r="D44" s="39">
        <v>10</v>
      </c>
      <c r="E44" s="39">
        <v>13</v>
      </c>
      <c r="F44" s="39">
        <v>0</v>
      </c>
      <c r="G44" s="41">
        <v>31</v>
      </c>
      <c r="H44" s="41">
        <v>0</v>
      </c>
      <c r="I44" s="50">
        <v>7</v>
      </c>
      <c r="J44" s="39">
        <v>0</v>
      </c>
      <c r="K44" s="50">
        <v>20</v>
      </c>
      <c r="L44" s="50">
        <v>0</v>
      </c>
      <c r="M44" s="50">
        <v>10</v>
      </c>
      <c r="N44" s="51">
        <v>0</v>
      </c>
      <c r="O44" s="29"/>
      <c r="P44" s="27"/>
      <c r="Q44" s="27"/>
    </row>
    <row r="45" spans="1:17" ht="12.75">
      <c r="A45" s="29"/>
      <c r="B45" s="38" t="s">
        <v>44</v>
      </c>
      <c r="C45" s="39">
        <v>37</v>
      </c>
      <c r="D45" s="39">
        <v>14</v>
      </c>
      <c r="E45" s="39">
        <v>40</v>
      </c>
      <c r="F45" s="67">
        <v>119</v>
      </c>
      <c r="G45" s="41">
        <v>159</v>
      </c>
      <c r="H45" s="41">
        <v>179</v>
      </c>
      <c r="I45" s="50">
        <v>283</v>
      </c>
      <c r="J45" s="39">
        <v>112</v>
      </c>
      <c r="K45" s="50">
        <v>298</v>
      </c>
      <c r="L45" s="50">
        <v>182</v>
      </c>
      <c r="M45" s="50">
        <v>116</v>
      </c>
      <c r="N45" s="51">
        <v>68</v>
      </c>
      <c r="O45" s="29"/>
      <c r="P45" s="27"/>
      <c r="Q45" s="27"/>
    </row>
    <row r="46" spans="1:17" ht="12.75">
      <c r="A46" s="29"/>
      <c r="B46" s="38" t="s">
        <v>48</v>
      </c>
      <c r="C46" s="39">
        <v>192</v>
      </c>
      <c r="D46" s="39">
        <v>154</v>
      </c>
      <c r="E46" s="39">
        <v>331</v>
      </c>
      <c r="F46" s="39">
        <v>489</v>
      </c>
      <c r="G46" s="41">
        <v>198</v>
      </c>
      <c r="H46" s="41">
        <v>580</v>
      </c>
      <c r="I46" s="50">
        <v>714</v>
      </c>
      <c r="J46" s="39">
        <v>587</v>
      </c>
      <c r="K46" s="50">
        <v>620</v>
      </c>
      <c r="L46" s="50">
        <v>594</v>
      </c>
      <c r="M46" s="50">
        <v>384</v>
      </c>
      <c r="N46" s="51">
        <v>233</v>
      </c>
      <c r="O46" s="29"/>
      <c r="P46" s="27"/>
      <c r="Q46" s="27"/>
    </row>
    <row r="47" spans="1:17" ht="12.75">
      <c r="A47" s="29"/>
      <c r="B47" s="38" t="s">
        <v>52</v>
      </c>
      <c r="C47" s="39">
        <v>144</v>
      </c>
      <c r="D47" s="39">
        <v>202</v>
      </c>
      <c r="E47" s="39">
        <v>118</v>
      </c>
      <c r="F47" s="39">
        <v>149</v>
      </c>
      <c r="G47" s="41">
        <v>111</v>
      </c>
      <c r="H47" s="41">
        <v>302</v>
      </c>
      <c r="I47" s="50">
        <v>531</v>
      </c>
      <c r="J47" s="39">
        <v>364</v>
      </c>
      <c r="K47" s="50">
        <v>261</v>
      </c>
      <c r="L47" s="50">
        <v>239</v>
      </c>
      <c r="M47" s="50">
        <v>227</v>
      </c>
      <c r="N47" s="51">
        <v>203</v>
      </c>
      <c r="O47" s="29"/>
      <c r="P47" s="27"/>
      <c r="Q47" s="27"/>
    </row>
    <row r="48" spans="1:17" ht="12.75">
      <c r="A48" s="29"/>
      <c r="B48" s="38" t="s">
        <v>94</v>
      </c>
      <c r="C48" s="39">
        <v>89</v>
      </c>
      <c r="D48" s="39">
        <v>76</v>
      </c>
      <c r="E48" s="39">
        <v>153</v>
      </c>
      <c r="F48" s="39">
        <v>75</v>
      </c>
      <c r="G48" s="41">
        <v>166</v>
      </c>
      <c r="H48" s="41">
        <v>266</v>
      </c>
      <c r="I48" s="50">
        <v>130</v>
      </c>
      <c r="J48" s="39">
        <v>179</v>
      </c>
      <c r="K48" s="50">
        <v>207</v>
      </c>
      <c r="L48" s="50">
        <v>191</v>
      </c>
      <c r="M48" s="50">
        <v>270</v>
      </c>
      <c r="N48" s="51">
        <v>133</v>
      </c>
      <c r="O48" s="29"/>
      <c r="P48" s="27"/>
      <c r="Q48" s="27"/>
    </row>
    <row r="49" spans="1:17" ht="12.75">
      <c r="A49" s="29"/>
      <c r="B49" s="38"/>
      <c r="C49" s="39"/>
      <c r="D49" s="39"/>
      <c r="E49" s="39"/>
      <c r="F49" s="39"/>
      <c r="G49" s="39"/>
      <c r="H49" s="39"/>
      <c r="I49" s="50"/>
      <c r="J49" s="39"/>
      <c r="K49" s="50"/>
      <c r="L49" s="50"/>
      <c r="M49" s="50"/>
      <c r="N49" s="51"/>
      <c r="O49" s="29"/>
      <c r="P49" s="27"/>
      <c r="Q49" s="27"/>
    </row>
    <row r="50" spans="1:17" ht="12.75">
      <c r="A50" s="29"/>
      <c r="B50" s="45" t="s">
        <v>56</v>
      </c>
      <c r="C50" s="55">
        <v>510</v>
      </c>
      <c r="D50" s="39">
        <v>609</v>
      </c>
      <c r="E50" s="39">
        <v>961</v>
      </c>
      <c r="F50" s="55">
        <v>1163</v>
      </c>
      <c r="G50" s="41">
        <v>868</v>
      </c>
      <c r="H50" s="39">
        <v>1976</v>
      </c>
      <c r="I50" s="50">
        <v>1276</v>
      </c>
      <c r="J50" s="39">
        <v>1867</v>
      </c>
      <c r="K50" s="50">
        <v>1208</v>
      </c>
      <c r="L50" s="50">
        <v>1039</v>
      </c>
      <c r="M50" s="50">
        <v>635</v>
      </c>
      <c r="N50" s="51">
        <v>931</v>
      </c>
      <c r="O50" s="29"/>
      <c r="P50" s="27"/>
      <c r="Q50" s="27"/>
    </row>
    <row r="51" spans="1:17" ht="12.75">
      <c r="A51" s="29"/>
      <c r="B51" s="38" t="s">
        <v>59</v>
      </c>
      <c r="C51" s="39">
        <v>192</v>
      </c>
      <c r="D51" s="39">
        <v>196</v>
      </c>
      <c r="E51" s="39">
        <v>459</v>
      </c>
      <c r="F51" s="67">
        <v>327</v>
      </c>
      <c r="G51" s="39">
        <v>458</v>
      </c>
      <c r="H51" s="39">
        <v>702</v>
      </c>
      <c r="I51" s="50">
        <v>626</v>
      </c>
      <c r="J51" s="39">
        <v>943</v>
      </c>
      <c r="K51" s="50">
        <v>736</v>
      </c>
      <c r="L51" s="50">
        <v>545</v>
      </c>
      <c r="M51" s="50">
        <v>218</v>
      </c>
      <c r="N51" s="51">
        <v>410</v>
      </c>
      <c r="O51" s="29"/>
      <c r="P51" s="27"/>
      <c r="Q51" s="27"/>
    </row>
    <row r="52" spans="1:17" ht="12.75">
      <c r="A52" s="29"/>
      <c r="B52" s="68" t="s">
        <v>95</v>
      </c>
      <c r="C52" s="39">
        <v>34</v>
      </c>
      <c r="D52" s="39">
        <v>47</v>
      </c>
      <c r="E52" s="39">
        <v>61</v>
      </c>
      <c r="F52" s="39">
        <v>94</v>
      </c>
      <c r="G52" s="39">
        <v>27</v>
      </c>
      <c r="H52" s="39">
        <v>21</v>
      </c>
      <c r="I52" s="50">
        <v>47</v>
      </c>
      <c r="J52" s="39">
        <v>157</v>
      </c>
      <c r="K52" s="50">
        <v>25</v>
      </c>
      <c r="L52" s="50">
        <v>68</v>
      </c>
      <c r="M52" s="50">
        <v>36</v>
      </c>
      <c r="N52" s="51">
        <v>66</v>
      </c>
      <c r="O52" s="29"/>
      <c r="P52" s="27"/>
      <c r="Q52" s="27"/>
    </row>
    <row r="53" spans="1:17" ht="12.75">
      <c r="A53" s="29"/>
      <c r="B53" s="38" t="s">
        <v>57</v>
      </c>
      <c r="C53" s="39">
        <v>225</v>
      </c>
      <c r="D53" s="39">
        <v>297</v>
      </c>
      <c r="E53" s="39">
        <v>329</v>
      </c>
      <c r="F53" s="39">
        <v>647</v>
      </c>
      <c r="G53" s="41">
        <v>291</v>
      </c>
      <c r="H53" s="39">
        <v>1081</v>
      </c>
      <c r="I53" s="50">
        <v>498</v>
      </c>
      <c r="J53" s="39">
        <v>653</v>
      </c>
      <c r="K53" s="50">
        <v>416</v>
      </c>
      <c r="L53" s="50">
        <v>360</v>
      </c>
      <c r="M53" s="50">
        <v>357</v>
      </c>
      <c r="N53" s="51">
        <v>311</v>
      </c>
      <c r="O53" s="29"/>
      <c r="P53" s="27"/>
      <c r="Q53" s="27"/>
    </row>
    <row r="54" spans="1:17" ht="12.75">
      <c r="A54" s="29"/>
      <c r="B54" s="38" t="s">
        <v>94</v>
      </c>
      <c r="C54" s="39">
        <v>58</v>
      </c>
      <c r="D54" s="39">
        <v>67</v>
      </c>
      <c r="E54" s="39">
        <v>111</v>
      </c>
      <c r="F54" s="39">
        <v>94</v>
      </c>
      <c r="G54" s="41">
        <v>90</v>
      </c>
      <c r="H54" s="39">
        <v>170</v>
      </c>
      <c r="I54" s="50">
        <v>104</v>
      </c>
      <c r="J54" s="39">
        <v>112</v>
      </c>
      <c r="K54" s="50">
        <v>29</v>
      </c>
      <c r="L54" s="50">
        <v>64</v>
      </c>
      <c r="M54" s="50">
        <v>23</v>
      </c>
      <c r="N54" s="51">
        <v>143</v>
      </c>
      <c r="O54" s="29"/>
      <c r="P54" s="27"/>
      <c r="Q54" s="27"/>
    </row>
    <row r="55" spans="1:17" ht="12.75">
      <c r="A55" s="29"/>
      <c r="B55" s="45"/>
      <c r="C55" s="46"/>
      <c r="D55" s="46"/>
      <c r="E55" s="46"/>
      <c r="F55" s="39"/>
      <c r="G55" s="46"/>
      <c r="H55" s="46"/>
      <c r="I55" s="47"/>
      <c r="J55" s="46"/>
      <c r="K55" s="47"/>
      <c r="L55" s="47"/>
      <c r="M55" s="47"/>
      <c r="N55" s="48"/>
      <c r="O55" s="29"/>
      <c r="P55" s="28"/>
      <c r="Q55" s="27"/>
    </row>
    <row r="56" spans="1:17" ht="12.75">
      <c r="A56" s="29"/>
      <c r="B56" s="45" t="s">
        <v>60</v>
      </c>
      <c r="C56" s="55">
        <v>1078</v>
      </c>
      <c r="D56" s="39">
        <v>1027</v>
      </c>
      <c r="E56" s="39">
        <v>1738</v>
      </c>
      <c r="F56" s="46">
        <v>1933</v>
      </c>
      <c r="G56" s="41">
        <v>2807</v>
      </c>
      <c r="H56" s="39">
        <v>4049</v>
      </c>
      <c r="I56" s="50">
        <v>5332</v>
      </c>
      <c r="J56" s="39">
        <v>3647</v>
      </c>
      <c r="K56" s="50">
        <v>2530</v>
      </c>
      <c r="L56" s="50">
        <v>1814</v>
      </c>
      <c r="M56" s="50">
        <v>1481</v>
      </c>
      <c r="N56" s="51">
        <v>1550</v>
      </c>
      <c r="O56" s="29"/>
      <c r="P56" s="27"/>
      <c r="Q56" s="27"/>
    </row>
    <row r="57" spans="1:17" ht="12.75">
      <c r="A57" s="29"/>
      <c r="B57" s="45" t="s">
        <v>96</v>
      </c>
      <c r="C57" s="55">
        <v>1078</v>
      </c>
      <c r="D57" s="39">
        <v>1004</v>
      </c>
      <c r="E57" s="39">
        <v>1707</v>
      </c>
      <c r="F57" s="55">
        <v>1829</v>
      </c>
      <c r="G57" s="41">
        <v>2709</v>
      </c>
      <c r="H57" s="39">
        <v>3935</v>
      </c>
      <c r="I57" s="50">
        <v>5312</v>
      </c>
      <c r="J57" s="39">
        <v>3626</v>
      </c>
      <c r="K57" s="50">
        <v>2488</v>
      </c>
      <c r="L57" s="50">
        <v>1758</v>
      </c>
      <c r="M57" s="50">
        <v>1426</v>
      </c>
      <c r="N57" s="51">
        <v>1519</v>
      </c>
      <c r="O57" s="29"/>
      <c r="P57" s="27"/>
      <c r="Q57" s="27"/>
    </row>
    <row r="58" spans="1:17" ht="12.75">
      <c r="A58" s="29"/>
      <c r="B58" s="38" t="s">
        <v>97</v>
      </c>
      <c r="C58" s="39">
        <v>824</v>
      </c>
      <c r="D58" s="39">
        <v>831</v>
      </c>
      <c r="E58" s="39">
        <v>1346</v>
      </c>
      <c r="F58" s="39">
        <v>1402</v>
      </c>
      <c r="G58" s="41">
        <v>2097</v>
      </c>
      <c r="H58" s="39">
        <v>3185</v>
      </c>
      <c r="I58" s="50">
        <v>4086</v>
      </c>
      <c r="J58" s="39">
        <v>2741</v>
      </c>
      <c r="K58" s="50">
        <v>2022</v>
      </c>
      <c r="L58" s="50">
        <v>1304</v>
      </c>
      <c r="M58" s="50">
        <v>1048</v>
      </c>
      <c r="N58" s="51">
        <v>1160</v>
      </c>
      <c r="O58" s="29"/>
      <c r="P58" s="27"/>
      <c r="Q58" s="27"/>
    </row>
    <row r="59" spans="1:17" ht="12.75">
      <c r="A59" s="29"/>
      <c r="B59" s="38" t="s">
        <v>98</v>
      </c>
      <c r="C59" s="39">
        <v>254</v>
      </c>
      <c r="D59" s="39">
        <v>172</v>
      </c>
      <c r="E59" s="39">
        <v>346</v>
      </c>
      <c r="F59" s="39">
        <v>401</v>
      </c>
      <c r="G59" s="41">
        <v>611</v>
      </c>
      <c r="H59" s="39">
        <v>739</v>
      </c>
      <c r="I59" s="50">
        <v>1225</v>
      </c>
      <c r="J59" s="39">
        <v>885</v>
      </c>
      <c r="K59" s="50">
        <v>466</v>
      </c>
      <c r="L59" s="50">
        <v>413</v>
      </c>
      <c r="M59" s="50">
        <v>345</v>
      </c>
      <c r="N59" s="51">
        <v>358</v>
      </c>
      <c r="O59" s="29"/>
      <c r="P59" s="27"/>
      <c r="Q59" s="27"/>
    </row>
    <row r="60" spans="1:17" ht="12.75">
      <c r="A60" s="29"/>
      <c r="B60" s="38" t="s">
        <v>99</v>
      </c>
      <c r="C60" s="39">
        <v>0</v>
      </c>
      <c r="D60" s="39">
        <v>0</v>
      </c>
      <c r="E60" s="39">
        <v>14</v>
      </c>
      <c r="F60" s="39">
        <v>24</v>
      </c>
      <c r="G60" s="41">
        <v>0</v>
      </c>
      <c r="H60" s="39">
        <v>11</v>
      </c>
      <c r="I60" s="50">
        <v>0</v>
      </c>
      <c r="J60" s="39">
        <v>0</v>
      </c>
      <c r="K60" s="50">
        <v>0</v>
      </c>
      <c r="L60" s="50">
        <v>40</v>
      </c>
      <c r="M60" s="50">
        <v>30</v>
      </c>
      <c r="N60" s="51">
        <v>0</v>
      </c>
      <c r="O60" s="29"/>
      <c r="P60" s="27"/>
      <c r="Q60" s="27"/>
    </row>
    <row r="61" spans="1:17" ht="12.75">
      <c r="A61" s="29"/>
      <c r="B61" s="45"/>
      <c r="C61" s="46"/>
      <c r="D61" s="46"/>
      <c r="E61" s="46"/>
      <c r="F61" s="39"/>
      <c r="G61" s="46"/>
      <c r="H61" s="46"/>
      <c r="I61" s="47"/>
      <c r="J61" s="46"/>
      <c r="K61" s="47"/>
      <c r="L61" s="47"/>
      <c r="M61" s="47"/>
      <c r="N61" s="48"/>
      <c r="O61" s="29"/>
      <c r="P61" s="28"/>
      <c r="Q61" s="27"/>
    </row>
    <row r="62" spans="1:17" ht="12.75">
      <c r="A62" s="29"/>
      <c r="B62" s="45" t="s">
        <v>100</v>
      </c>
      <c r="C62" s="39"/>
      <c r="D62" s="39"/>
      <c r="E62" s="39"/>
      <c r="F62" s="39"/>
      <c r="G62" s="39"/>
      <c r="H62" s="39"/>
      <c r="I62" s="50"/>
      <c r="J62" s="39"/>
      <c r="K62" s="50"/>
      <c r="L62" s="50"/>
      <c r="M62" s="50"/>
      <c r="N62" s="51"/>
      <c r="O62" s="29"/>
      <c r="P62" s="27"/>
      <c r="Q62" s="27"/>
    </row>
    <row r="63" spans="1:17" ht="12.75">
      <c r="A63" s="29"/>
      <c r="B63" s="45" t="s">
        <v>101</v>
      </c>
      <c r="C63" s="55">
        <v>0</v>
      </c>
      <c r="D63" s="39">
        <v>23</v>
      </c>
      <c r="E63" s="39">
        <v>31</v>
      </c>
      <c r="F63" s="55">
        <v>104</v>
      </c>
      <c r="G63" s="41">
        <v>98</v>
      </c>
      <c r="H63" s="39">
        <v>113</v>
      </c>
      <c r="I63" s="50">
        <v>20</v>
      </c>
      <c r="J63" s="39">
        <v>20</v>
      </c>
      <c r="K63" s="50">
        <v>41</v>
      </c>
      <c r="L63" s="50">
        <v>55</v>
      </c>
      <c r="M63" s="50">
        <v>55</v>
      </c>
      <c r="N63" s="51">
        <v>31</v>
      </c>
      <c r="O63" s="29"/>
      <c r="P63" s="27"/>
      <c r="Q63" s="27"/>
    </row>
    <row r="64" spans="1:17" ht="12.75">
      <c r="A64" s="29"/>
      <c r="B64" s="38"/>
      <c r="C64" s="39"/>
      <c r="D64" s="39"/>
      <c r="E64" s="39"/>
      <c r="F64" s="39"/>
      <c r="G64" s="41"/>
      <c r="H64" s="39"/>
      <c r="I64" s="50"/>
      <c r="J64" s="39"/>
      <c r="K64" s="50"/>
      <c r="L64" s="50"/>
      <c r="M64" s="50"/>
      <c r="N64" s="51"/>
      <c r="O64" s="29"/>
      <c r="P64" s="27"/>
      <c r="Q64" s="27"/>
    </row>
    <row r="65" spans="1:17" ht="12.75">
      <c r="A65" s="29"/>
      <c r="B65" s="45" t="s">
        <v>63</v>
      </c>
      <c r="C65" s="46">
        <v>3344</v>
      </c>
      <c r="D65" s="46">
        <v>2749</v>
      </c>
      <c r="E65" s="46">
        <v>4383</v>
      </c>
      <c r="F65" s="55">
        <v>5510</v>
      </c>
      <c r="G65" s="46">
        <v>5650</v>
      </c>
      <c r="H65" s="46">
        <v>7589</v>
      </c>
      <c r="I65" s="47">
        <v>14268</v>
      </c>
      <c r="J65" s="46">
        <v>15031</v>
      </c>
      <c r="K65" s="47">
        <v>8350</v>
      </c>
      <c r="L65" s="47">
        <v>6370</v>
      </c>
      <c r="M65" s="47">
        <v>4333</v>
      </c>
      <c r="N65" s="48">
        <v>3953</v>
      </c>
      <c r="O65" s="29"/>
      <c r="P65" s="28"/>
      <c r="Q65" s="27"/>
    </row>
    <row r="66" spans="1:17" ht="12.75">
      <c r="A66" s="29"/>
      <c r="B66" s="45" t="s">
        <v>64</v>
      </c>
      <c r="C66" s="46">
        <v>840</v>
      </c>
      <c r="D66" s="46">
        <v>470</v>
      </c>
      <c r="E66" s="55">
        <v>847</v>
      </c>
      <c r="F66" s="55">
        <v>1197</v>
      </c>
      <c r="G66" s="55">
        <v>1124</v>
      </c>
      <c r="H66" s="55">
        <v>1359</v>
      </c>
      <c r="I66" s="47">
        <v>2135</v>
      </c>
      <c r="J66" s="55">
        <v>2003</v>
      </c>
      <c r="K66" s="47">
        <v>1086</v>
      </c>
      <c r="L66" s="47">
        <v>1055</v>
      </c>
      <c r="M66" s="47">
        <v>955</v>
      </c>
      <c r="N66" s="48">
        <v>1035</v>
      </c>
      <c r="O66" s="29"/>
      <c r="P66" s="28"/>
      <c r="Q66" s="27"/>
    </row>
    <row r="67" spans="1:17" ht="12.75">
      <c r="A67" s="29"/>
      <c r="B67" s="38" t="s">
        <v>102</v>
      </c>
      <c r="C67" s="39">
        <v>112</v>
      </c>
      <c r="D67" s="39">
        <v>107</v>
      </c>
      <c r="E67" s="39">
        <v>65</v>
      </c>
      <c r="F67" s="39">
        <v>48</v>
      </c>
      <c r="G67" s="41">
        <v>90</v>
      </c>
      <c r="H67" s="39">
        <v>90</v>
      </c>
      <c r="I67" s="50">
        <v>320</v>
      </c>
      <c r="J67" s="39">
        <v>310</v>
      </c>
      <c r="K67" s="50">
        <v>52</v>
      </c>
      <c r="L67" s="50">
        <v>70</v>
      </c>
      <c r="M67" s="50">
        <v>120</v>
      </c>
      <c r="N67" s="51">
        <v>140</v>
      </c>
      <c r="O67" s="29"/>
      <c r="P67" s="27"/>
      <c r="Q67" s="27"/>
    </row>
    <row r="68" spans="1:17" ht="12.75">
      <c r="A68" s="29"/>
      <c r="B68" s="38" t="s">
        <v>103</v>
      </c>
      <c r="C68" s="39">
        <v>29</v>
      </c>
      <c r="D68" s="39">
        <v>57</v>
      </c>
      <c r="E68" s="39">
        <v>136</v>
      </c>
      <c r="F68" s="39">
        <v>59</v>
      </c>
      <c r="G68" s="41">
        <v>146</v>
      </c>
      <c r="H68" s="39">
        <v>155</v>
      </c>
      <c r="I68" s="50">
        <v>250</v>
      </c>
      <c r="J68" s="39">
        <v>143</v>
      </c>
      <c r="K68" s="50">
        <v>68</v>
      </c>
      <c r="L68" s="50">
        <v>75</v>
      </c>
      <c r="M68" s="50">
        <v>59</v>
      </c>
      <c r="N68" s="51">
        <v>66</v>
      </c>
      <c r="O68" s="29"/>
      <c r="P68" s="27"/>
      <c r="Q68" s="27"/>
    </row>
    <row r="69" spans="1:17" ht="12.75">
      <c r="A69" s="29"/>
      <c r="B69" s="38" t="s">
        <v>104</v>
      </c>
      <c r="C69" s="39">
        <v>347</v>
      </c>
      <c r="D69" s="39">
        <v>168</v>
      </c>
      <c r="E69" s="39">
        <v>381</v>
      </c>
      <c r="F69" s="39">
        <v>764</v>
      </c>
      <c r="G69" s="41">
        <v>569</v>
      </c>
      <c r="H69" s="39">
        <v>617</v>
      </c>
      <c r="I69" s="50">
        <v>978</v>
      </c>
      <c r="J69" s="39">
        <v>741</v>
      </c>
      <c r="K69" s="50">
        <v>625</v>
      </c>
      <c r="L69" s="50">
        <v>451</v>
      </c>
      <c r="M69" s="50">
        <v>470</v>
      </c>
      <c r="N69" s="51">
        <v>514</v>
      </c>
      <c r="O69" s="29"/>
      <c r="P69" s="27"/>
      <c r="Q69" s="27"/>
    </row>
    <row r="70" spans="1:17" ht="12.75">
      <c r="A70" s="29"/>
      <c r="B70" s="38" t="s">
        <v>105</v>
      </c>
      <c r="C70" s="39">
        <v>329</v>
      </c>
      <c r="D70" s="39">
        <v>108</v>
      </c>
      <c r="E70" s="39">
        <v>199</v>
      </c>
      <c r="F70" s="39">
        <v>251</v>
      </c>
      <c r="G70" s="41">
        <v>240</v>
      </c>
      <c r="H70" s="39">
        <v>437</v>
      </c>
      <c r="I70" s="50">
        <v>469</v>
      </c>
      <c r="J70" s="39">
        <v>641</v>
      </c>
      <c r="K70" s="50">
        <v>305</v>
      </c>
      <c r="L70" s="50">
        <v>371</v>
      </c>
      <c r="M70" s="50">
        <v>259</v>
      </c>
      <c r="N70" s="51">
        <v>237</v>
      </c>
      <c r="O70" s="29"/>
      <c r="P70" s="27"/>
      <c r="Q70" s="27"/>
    </row>
    <row r="71" spans="1:17" ht="12.75">
      <c r="A71" s="29"/>
      <c r="B71" s="38" t="s">
        <v>106</v>
      </c>
      <c r="C71" s="39">
        <v>21</v>
      </c>
      <c r="D71" s="39">
        <v>27</v>
      </c>
      <c r="E71" s="39">
        <v>63</v>
      </c>
      <c r="F71" s="39">
        <v>73</v>
      </c>
      <c r="G71" s="41">
        <v>77</v>
      </c>
      <c r="H71" s="39">
        <v>58</v>
      </c>
      <c r="I71" s="50">
        <v>116</v>
      </c>
      <c r="J71" s="39">
        <v>167</v>
      </c>
      <c r="K71" s="50">
        <v>34</v>
      </c>
      <c r="L71" s="50">
        <v>86</v>
      </c>
      <c r="M71" s="50">
        <v>45</v>
      </c>
      <c r="N71" s="51">
        <v>77</v>
      </c>
      <c r="O71" s="29"/>
      <c r="P71" s="27"/>
      <c r="Q71" s="27"/>
    </row>
    <row r="72" spans="1:17" ht="12.75">
      <c r="A72" s="29"/>
      <c r="B72" s="38" t="s">
        <v>71</v>
      </c>
      <c r="C72" s="39">
        <v>223</v>
      </c>
      <c r="D72" s="39">
        <v>174</v>
      </c>
      <c r="E72" s="39">
        <v>118</v>
      </c>
      <c r="F72" s="39">
        <v>176</v>
      </c>
      <c r="G72" s="41">
        <v>357</v>
      </c>
      <c r="H72" s="39">
        <v>597</v>
      </c>
      <c r="I72" s="50">
        <v>746</v>
      </c>
      <c r="J72" s="39">
        <v>629</v>
      </c>
      <c r="K72" s="50">
        <v>412</v>
      </c>
      <c r="L72" s="50">
        <v>288</v>
      </c>
      <c r="M72" s="50">
        <v>418</v>
      </c>
      <c r="N72" s="51">
        <v>160</v>
      </c>
      <c r="O72" s="29"/>
      <c r="P72" s="27"/>
      <c r="Q72" s="27"/>
    </row>
    <row r="73" spans="1:17" ht="12.75">
      <c r="A73" s="29"/>
      <c r="B73" s="38" t="s">
        <v>72</v>
      </c>
      <c r="C73" s="39">
        <v>39</v>
      </c>
      <c r="D73" s="39">
        <v>9</v>
      </c>
      <c r="E73" s="39">
        <v>367</v>
      </c>
      <c r="F73" s="39">
        <v>11</v>
      </c>
      <c r="G73" s="41">
        <v>24</v>
      </c>
      <c r="H73" s="39">
        <v>98</v>
      </c>
      <c r="I73" s="50">
        <v>75</v>
      </c>
      <c r="J73" s="39">
        <v>356</v>
      </c>
      <c r="K73" s="50">
        <v>126</v>
      </c>
      <c r="L73" s="50">
        <v>21</v>
      </c>
      <c r="M73" s="50">
        <v>22</v>
      </c>
      <c r="N73" s="51">
        <v>50</v>
      </c>
      <c r="O73" s="29"/>
      <c r="P73" s="27"/>
      <c r="Q73" s="27"/>
    </row>
    <row r="74" spans="1:17" ht="12.75">
      <c r="A74" s="29"/>
      <c r="B74" s="38" t="s">
        <v>73</v>
      </c>
      <c r="C74" s="39">
        <v>11</v>
      </c>
      <c r="D74" s="39">
        <v>0</v>
      </c>
      <c r="E74" s="39">
        <v>0</v>
      </c>
      <c r="F74" s="39">
        <v>0</v>
      </c>
      <c r="G74" s="41">
        <v>0</v>
      </c>
      <c r="H74" s="39">
        <v>38</v>
      </c>
      <c r="I74" s="50">
        <v>34</v>
      </c>
      <c r="J74" s="39">
        <v>45</v>
      </c>
      <c r="K74" s="50">
        <v>10</v>
      </c>
      <c r="L74" s="50">
        <v>9</v>
      </c>
      <c r="M74" s="50">
        <v>23</v>
      </c>
      <c r="N74" s="51">
        <v>0</v>
      </c>
      <c r="O74" s="29"/>
      <c r="P74" s="27"/>
      <c r="Q74" s="27"/>
    </row>
    <row r="75" spans="1:17" ht="12.75">
      <c r="A75" s="29"/>
      <c r="B75" s="38" t="s">
        <v>74</v>
      </c>
      <c r="C75" s="39">
        <v>1245</v>
      </c>
      <c r="D75" s="39">
        <v>1133</v>
      </c>
      <c r="E75" s="39">
        <v>1430</v>
      </c>
      <c r="F75" s="39">
        <v>2866</v>
      </c>
      <c r="G75" s="41">
        <v>2292</v>
      </c>
      <c r="H75" s="39">
        <v>3893</v>
      </c>
      <c r="I75" s="50">
        <v>8409</v>
      </c>
      <c r="J75" s="39">
        <v>8656</v>
      </c>
      <c r="K75" s="50">
        <v>4280</v>
      </c>
      <c r="L75" s="50">
        <v>3707</v>
      </c>
      <c r="M75" s="50">
        <v>1598</v>
      </c>
      <c r="N75" s="51">
        <v>1425</v>
      </c>
      <c r="O75" s="29"/>
      <c r="P75" s="27"/>
      <c r="Q75" s="27"/>
    </row>
    <row r="76" spans="1:17" ht="12.75">
      <c r="A76" s="29"/>
      <c r="B76" s="38" t="s">
        <v>75</v>
      </c>
      <c r="C76" s="39">
        <v>525</v>
      </c>
      <c r="D76" s="39">
        <v>556</v>
      </c>
      <c r="E76" s="39">
        <v>935</v>
      </c>
      <c r="F76" s="39">
        <v>876</v>
      </c>
      <c r="G76" s="39">
        <v>952</v>
      </c>
      <c r="H76" s="39">
        <v>1112</v>
      </c>
      <c r="I76" s="50">
        <v>2150</v>
      </c>
      <c r="J76" s="39">
        <v>2643</v>
      </c>
      <c r="K76" s="50">
        <v>1629</v>
      </c>
      <c r="L76" s="50">
        <v>802</v>
      </c>
      <c r="M76" s="50">
        <v>688</v>
      </c>
      <c r="N76" s="51">
        <v>887</v>
      </c>
      <c r="O76" s="29"/>
      <c r="P76" s="27"/>
      <c r="Q76" s="27"/>
    </row>
    <row r="77" spans="1:17" ht="12.75">
      <c r="A77" s="29"/>
      <c r="B77" s="38" t="s">
        <v>76</v>
      </c>
      <c r="C77" s="39">
        <v>174</v>
      </c>
      <c r="D77" s="39">
        <v>101</v>
      </c>
      <c r="E77" s="39">
        <v>101</v>
      </c>
      <c r="F77" s="39">
        <v>78</v>
      </c>
      <c r="G77" s="39">
        <v>300</v>
      </c>
      <c r="H77" s="39">
        <v>65</v>
      </c>
      <c r="I77" s="50">
        <v>83</v>
      </c>
      <c r="J77" s="39">
        <v>131</v>
      </c>
      <c r="K77" s="50">
        <v>286</v>
      </c>
      <c r="L77" s="50">
        <v>89</v>
      </c>
      <c r="M77" s="50">
        <v>74</v>
      </c>
      <c r="N77" s="51">
        <v>72</v>
      </c>
      <c r="O77" s="29"/>
      <c r="P77" s="27"/>
      <c r="Q77" s="27"/>
    </row>
    <row r="78" spans="1:17" ht="12.75">
      <c r="A78" s="29"/>
      <c r="B78" s="38" t="s">
        <v>107</v>
      </c>
      <c r="C78" s="39">
        <v>24</v>
      </c>
      <c r="D78" s="39">
        <v>19</v>
      </c>
      <c r="E78" s="39">
        <v>6</v>
      </c>
      <c r="F78" s="39">
        <v>0</v>
      </c>
      <c r="G78" s="41">
        <v>56</v>
      </c>
      <c r="H78" s="39">
        <v>64</v>
      </c>
      <c r="I78" s="50">
        <v>75</v>
      </c>
      <c r="J78" s="39">
        <v>74</v>
      </c>
      <c r="K78" s="50">
        <v>26</v>
      </c>
      <c r="L78" s="50">
        <v>62</v>
      </c>
      <c r="M78" s="50">
        <v>15</v>
      </c>
      <c r="N78" s="51">
        <v>0</v>
      </c>
      <c r="O78" s="29"/>
      <c r="P78" s="27"/>
      <c r="Q78" s="27"/>
    </row>
    <row r="79" spans="1:17" ht="12.75">
      <c r="A79" s="29"/>
      <c r="B79" s="38" t="s">
        <v>70</v>
      </c>
      <c r="C79" s="39">
        <v>9</v>
      </c>
      <c r="D79" s="39">
        <v>22</v>
      </c>
      <c r="E79" s="39">
        <v>84</v>
      </c>
      <c r="F79" s="39">
        <v>17</v>
      </c>
      <c r="G79" s="41">
        <v>70</v>
      </c>
      <c r="H79" s="39">
        <v>52</v>
      </c>
      <c r="I79" s="50">
        <v>82</v>
      </c>
      <c r="J79" s="39">
        <v>12</v>
      </c>
      <c r="K79" s="50">
        <v>38</v>
      </c>
      <c r="L79" s="50">
        <v>56</v>
      </c>
      <c r="M79" s="50">
        <v>68</v>
      </c>
      <c r="N79" s="51">
        <v>23</v>
      </c>
      <c r="O79" s="29"/>
      <c r="P79" s="27"/>
      <c r="Q79" s="27"/>
    </row>
    <row r="80" spans="1:17" ht="12.75">
      <c r="A80" s="29"/>
      <c r="B80" s="38" t="s">
        <v>108</v>
      </c>
      <c r="C80" s="39">
        <v>0</v>
      </c>
      <c r="D80" s="39">
        <v>0</v>
      </c>
      <c r="E80" s="39">
        <v>11</v>
      </c>
      <c r="F80" s="39">
        <v>20</v>
      </c>
      <c r="G80" s="41">
        <v>0</v>
      </c>
      <c r="H80" s="39">
        <v>0</v>
      </c>
      <c r="I80" s="50">
        <v>0</v>
      </c>
      <c r="J80" s="39">
        <v>0</v>
      </c>
      <c r="K80" s="50">
        <v>0</v>
      </c>
      <c r="L80" s="50">
        <v>0</v>
      </c>
      <c r="M80" s="50">
        <v>20</v>
      </c>
      <c r="N80" s="51">
        <v>0</v>
      </c>
      <c r="O80" s="29"/>
      <c r="P80" s="27"/>
      <c r="Q80" s="27"/>
    </row>
    <row r="81" spans="1:17" ht="12.75">
      <c r="A81" s="29"/>
      <c r="B81" s="69" t="s">
        <v>109</v>
      </c>
      <c r="C81" s="39">
        <v>249</v>
      </c>
      <c r="D81" s="39">
        <v>260</v>
      </c>
      <c r="E81" s="39">
        <v>481</v>
      </c>
      <c r="F81" s="39">
        <v>264</v>
      </c>
      <c r="G81" s="41">
        <v>470</v>
      </c>
      <c r="H81" s="39">
        <v>305</v>
      </c>
      <c r="I81" s="50">
        <v>474</v>
      </c>
      <c r="J81" s="39">
        <v>478</v>
      </c>
      <c r="K81" s="50">
        <v>452</v>
      </c>
      <c r="L81" s="50">
        <v>278</v>
      </c>
      <c r="M81" s="50">
        <v>448</v>
      </c>
      <c r="N81" s="51">
        <v>297</v>
      </c>
      <c r="O81" s="29"/>
      <c r="P81" s="27"/>
      <c r="Q81" s="27"/>
    </row>
    <row r="82" spans="1:17" ht="12.75">
      <c r="A82" s="29"/>
      <c r="B82" s="70"/>
      <c r="C82" s="39"/>
      <c r="D82" s="39"/>
      <c r="E82" s="39"/>
      <c r="F82" s="39"/>
      <c r="G82" s="41"/>
      <c r="H82" s="39"/>
      <c r="I82" s="50"/>
      <c r="J82" s="39"/>
      <c r="K82" s="50"/>
      <c r="L82" s="50"/>
      <c r="M82" s="50"/>
      <c r="N82" s="51"/>
      <c r="O82" s="29"/>
      <c r="P82" s="27"/>
      <c r="Q82" s="27"/>
    </row>
    <row r="83" spans="1:17" ht="12.75">
      <c r="A83" s="29"/>
      <c r="B83" s="45" t="s">
        <v>77</v>
      </c>
      <c r="C83" s="46">
        <v>332</v>
      </c>
      <c r="D83" s="46">
        <v>342</v>
      </c>
      <c r="E83" s="46">
        <v>427</v>
      </c>
      <c r="F83" s="55">
        <v>966</v>
      </c>
      <c r="G83" s="56">
        <v>1132</v>
      </c>
      <c r="H83" s="46">
        <v>1339</v>
      </c>
      <c r="I83" s="47">
        <v>1615</v>
      </c>
      <c r="J83" s="46">
        <v>1841</v>
      </c>
      <c r="K83" s="47">
        <v>1690</v>
      </c>
      <c r="L83" s="47">
        <v>846</v>
      </c>
      <c r="M83" s="47">
        <v>449</v>
      </c>
      <c r="N83" s="48">
        <v>550</v>
      </c>
      <c r="O83" s="29"/>
      <c r="P83" s="28"/>
      <c r="Q83" s="27"/>
    </row>
    <row r="84" spans="1:17" ht="12.75">
      <c r="A84" s="29"/>
      <c r="B84" s="38" t="s">
        <v>78</v>
      </c>
      <c r="C84" s="39">
        <v>304</v>
      </c>
      <c r="D84" s="39">
        <v>289</v>
      </c>
      <c r="E84" s="39">
        <v>415</v>
      </c>
      <c r="F84" s="39">
        <v>866</v>
      </c>
      <c r="G84" s="41">
        <v>1081</v>
      </c>
      <c r="H84" s="39">
        <v>1292</v>
      </c>
      <c r="I84" s="50">
        <v>1546</v>
      </c>
      <c r="J84" s="39">
        <v>1722</v>
      </c>
      <c r="K84" s="50">
        <v>1563</v>
      </c>
      <c r="L84" s="50">
        <v>739</v>
      </c>
      <c r="M84" s="50">
        <v>418</v>
      </c>
      <c r="N84" s="51">
        <v>520</v>
      </c>
      <c r="O84" s="29"/>
      <c r="P84" s="27"/>
      <c r="Q84" s="27"/>
    </row>
    <row r="85" spans="1:17" ht="12.75">
      <c r="A85" s="29"/>
      <c r="B85" s="38" t="s">
        <v>79</v>
      </c>
      <c r="C85" s="39">
        <v>28</v>
      </c>
      <c r="D85" s="39">
        <v>53</v>
      </c>
      <c r="E85" s="39">
        <v>11</v>
      </c>
      <c r="F85" s="39">
        <v>100</v>
      </c>
      <c r="G85" s="41">
        <v>50</v>
      </c>
      <c r="H85" s="39">
        <v>47</v>
      </c>
      <c r="I85" s="50">
        <v>57</v>
      </c>
      <c r="J85" s="39">
        <v>104</v>
      </c>
      <c r="K85" s="50">
        <v>126</v>
      </c>
      <c r="L85" s="50">
        <v>106</v>
      </c>
      <c r="M85" s="50">
        <v>31</v>
      </c>
      <c r="N85" s="51">
        <v>30</v>
      </c>
      <c r="O85" s="29"/>
      <c r="P85" s="27"/>
      <c r="Q85" s="27"/>
    </row>
    <row r="86" spans="1:17" ht="12.75">
      <c r="A86" s="29"/>
      <c r="B86" s="38" t="s">
        <v>94</v>
      </c>
      <c r="C86" s="39">
        <v>0</v>
      </c>
      <c r="D86" s="39">
        <v>0</v>
      </c>
      <c r="E86" s="39">
        <v>0</v>
      </c>
      <c r="F86" s="39">
        <v>0</v>
      </c>
      <c r="G86" s="41">
        <v>0</v>
      </c>
      <c r="H86" s="39">
        <v>0</v>
      </c>
      <c r="I86" s="50">
        <v>11</v>
      </c>
      <c r="J86" s="39">
        <v>14</v>
      </c>
      <c r="K86" s="50">
        <v>0</v>
      </c>
      <c r="L86" s="50">
        <v>0</v>
      </c>
      <c r="M86" s="50">
        <v>0</v>
      </c>
      <c r="N86" s="51">
        <v>0</v>
      </c>
      <c r="O86" s="29"/>
      <c r="P86" s="27"/>
      <c r="Q86" s="27"/>
    </row>
    <row r="87" spans="1:17" ht="12.75">
      <c r="A87" s="29"/>
      <c r="B87" s="38"/>
      <c r="C87" s="39"/>
      <c r="D87" s="39"/>
      <c r="E87" s="39"/>
      <c r="F87" s="39"/>
      <c r="G87" s="41"/>
      <c r="H87" s="39"/>
      <c r="I87" s="50"/>
      <c r="J87" s="39"/>
      <c r="K87" s="50"/>
      <c r="L87" s="50"/>
      <c r="M87" s="50"/>
      <c r="N87" s="51"/>
      <c r="O87" s="29"/>
      <c r="P87" s="27"/>
      <c r="Q87" s="27"/>
    </row>
    <row r="88" spans="1:17" ht="13.5" thickBot="1">
      <c r="A88" s="29"/>
      <c r="B88" s="57" t="s">
        <v>80</v>
      </c>
      <c r="C88" s="58">
        <v>50</v>
      </c>
      <c r="D88" s="58">
        <v>7</v>
      </c>
      <c r="E88" s="58">
        <v>10</v>
      </c>
      <c r="F88" s="71">
        <v>120</v>
      </c>
      <c r="G88" s="59">
        <v>57</v>
      </c>
      <c r="H88" s="58">
        <v>11</v>
      </c>
      <c r="I88" s="60">
        <v>33</v>
      </c>
      <c r="J88" s="58">
        <v>73</v>
      </c>
      <c r="K88" s="60">
        <v>28</v>
      </c>
      <c r="L88" s="60">
        <v>84</v>
      </c>
      <c r="M88" s="60">
        <v>60</v>
      </c>
      <c r="N88" s="61">
        <v>20</v>
      </c>
      <c r="O88" s="29"/>
      <c r="P88" s="27"/>
      <c r="Q88" s="27"/>
    </row>
    <row r="89" spans="1:17" ht="30" customHeight="1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7"/>
      <c r="Q89" s="27"/>
    </row>
    <row r="90" spans="1:17" ht="14.25">
      <c r="A90" s="29"/>
      <c r="B90" s="62" t="s">
        <v>81</v>
      </c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7"/>
      <c r="Q90" s="27"/>
    </row>
    <row r="91" spans="1:15" ht="15.75" customHeight="1">
      <c r="A91" s="29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29"/>
    </row>
    <row r="92" spans="1:15" ht="18" customHeight="1">
      <c r="A92" s="29"/>
      <c r="B92" s="64" t="s">
        <v>110</v>
      </c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</row>
    <row r="93" spans="1:15" ht="6" customHeight="1">
      <c r="A93" s="29"/>
      <c r="B93" s="65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</row>
    <row r="94" spans="1:15" ht="18" customHeight="1">
      <c r="A94" s="29"/>
      <c r="B94" s="66" t="s">
        <v>83</v>
      </c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</row>
    <row r="96" spans="2:14" ht="12.75">
      <c r="B96" t="s">
        <v>111</v>
      </c>
      <c r="C96">
        <v>34</v>
      </c>
      <c r="D96">
        <v>34</v>
      </c>
      <c r="E96">
        <v>33</v>
      </c>
      <c r="F96">
        <v>41</v>
      </c>
      <c r="G96">
        <v>27</v>
      </c>
      <c r="H96">
        <v>10</v>
      </c>
      <c r="I96">
        <v>0</v>
      </c>
      <c r="J96">
        <v>157</v>
      </c>
      <c r="K96">
        <v>9</v>
      </c>
      <c r="L96">
        <v>45</v>
      </c>
      <c r="M96">
        <v>21</v>
      </c>
      <c r="N96">
        <v>52</v>
      </c>
    </row>
    <row r="98" spans="2:14" ht="12.75" hidden="1">
      <c r="B98" s="29" t="s">
        <v>114</v>
      </c>
      <c r="C98" s="29">
        <f>IF(ISNUMBER('STATISTICAL SERVICE 2006'!C7),1,0)</f>
        <v>1</v>
      </c>
      <c r="D98" s="29">
        <f>IF(ISNUMBER('STATISTICAL SERVICE 2006'!D7),1,0)</f>
        <v>1</v>
      </c>
      <c r="E98" s="29">
        <f>IF(ISNUMBER('STATISTICAL SERVICE 2006'!E7),1,0)</f>
        <v>1</v>
      </c>
      <c r="F98" s="29">
        <f>IF(ISNUMBER('STATISTICAL SERVICE 2006'!F7),1,0)</f>
        <v>1</v>
      </c>
      <c r="G98" s="29">
        <f>IF(ISNUMBER('STATISTICAL SERVICE 2006'!G7),1,0)</f>
        <v>1</v>
      </c>
      <c r="H98" s="29">
        <f>IF(ISNUMBER('STATISTICAL SERVICE 2006'!H7),1,0)</f>
        <v>1</v>
      </c>
      <c r="I98" s="29">
        <f>IF(ISNUMBER('STATISTICAL SERVICE 2006'!I7),1,0)</f>
        <v>1</v>
      </c>
      <c r="J98" s="29">
        <f>IF(ISNUMBER('STATISTICAL SERVICE 2006'!J7),1,0)</f>
        <v>1</v>
      </c>
      <c r="K98" s="29">
        <f>IF(ISNUMBER('STATISTICAL SERVICE 2006'!K7),1,0)</f>
        <v>1</v>
      </c>
      <c r="L98" s="29">
        <f>IF(ISNUMBER('STATISTICAL SERVICE 2006'!L7),1,0)</f>
        <v>1</v>
      </c>
      <c r="M98" s="29">
        <f>IF(ISNUMBER('STATISTICAL SERVICE 2006'!M7),1,0)</f>
        <v>1</v>
      </c>
      <c r="N98" s="29">
        <f>IF(ISNUMBER('STATISTICAL SERVICE 2006'!N7),1,0)</f>
        <v>1</v>
      </c>
    </row>
    <row r="99" spans="2:14" ht="12.75" hidden="1">
      <c r="B99" s="29" t="s">
        <v>115</v>
      </c>
      <c r="C99" s="29">
        <f>IF(SUM($C98:$N98)=1,1,0)</f>
        <v>0</v>
      </c>
      <c r="D99" s="29">
        <f>IF(SUM($C98:$N98)=2,1,0)</f>
        <v>0</v>
      </c>
      <c r="E99" s="29">
        <f>IF(SUM($C98:$N98)=3,1,0)</f>
        <v>0</v>
      </c>
      <c r="F99" s="29">
        <f>IF(SUM($C98:$N98)=4,1,0)</f>
        <v>0</v>
      </c>
      <c r="G99" s="29">
        <f>IF(SUM($C98:$N98)=5,1,0)</f>
        <v>0</v>
      </c>
      <c r="H99" s="29">
        <f>IF(SUM($C98:$N98)=6,1,0)</f>
        <v>0</v>
      </c>
      <c r="I99" s="29">
        <f>IF(SUM($C98:$N98)=7,1,0)</f>
        <v>0</v>
      </c>
      <c r="J99" s="29">
        <f>IF(SUM($C98:$N98)=8,1,0)</f>
        <v>0</v>
      </c>
      <c r="K99" s="29">
        <f>IF(SUM($C98:$N98)=9,1,0)</f>
        <v>0</v>
      </c>
      <c r="L99" s="29">
        <f>IF(SUM($C98:$N98)=10,1,0)</f>
        <v>0</v>
      </c>
      <c r="M99" s="29">
        <f>IF(SUM($C98:$N98)=11,1,0)</f>
        <v>0</v>
      </c>
      <c r="N99" s="29">
        <f>IF(SUM($C98:$N98)=12,1,0)</f>
        <v>1</v>
      </c>
    </row>
  </sheetData>
  <sheetProtection/>
  <mergeCells count="2">
    <mergeCell ref="B1:N1"/>
    <mergeCell ref="C4:N4"/>
  </mergeCells>
  <printOptions horizontalCentered="1"/>
  <pageMargins left="0.25" right="0.25" top="0.25" bottom="0.25" header="0.01" footer="0.01"/>
  <pageSetup fitToHeight="1" fitToWidth="1" horizontalDpi="300" verticalDpi="300" orientation="portrait" paperSize="9" scale="64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99"/>
  <sheetViews>
    <sheetView zoomScale="75" zoomScaleNormal="75" zoomScalePageLayoutView="0" workbookViewId="0" topLeftCell="A1">
      <selection activeCell="B1" sqref="B1:N1"/>
    </sheetView>
  </sheetViews>
  <sheetFormatPr defaultColWidth="9.140625" defaultRowHeight="12.75"/>
  <cols>
    <col min="1" max="1" width="2.28125" style="29" customWidth="1"/>
    <col min="2" max="2" width="24.28125" style="29" customWidth="1"/>
    <col min="3" max="9" width="9.140625" style="29" customWidth="1"/>
    <col min="10" max="10" width="10.7109375" style="29" customWidth="1"/>
    <col min="11" max="11" width="11.00390625" style="29" customWidth="1"/>
    <col min="12" max="12" width="10.57421875" style="29" customWidth="1"/>
    <col min="13" max="13" width="10.421875" style="29" customWidth="1"/>
    <col min="14" max="14" width="10.28125" style="29" customWidth="1"/>
    <col min="15" max="15" width="2.28125" style="29" customWidth="1"/>
    <col min="16" max="16384" width="9.140625" style="29" customWidth="1"/>
  </cols>
  <sheetData>
    <row r="1" spans="2:14" ht="45" customHeight="1" thickBot="1">
      <c r="B1" s="194" t="s">
        <v>16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</row>
    <row r="2" spans="2:10" ht="25.5" customHeight="1" thickTop="1">
      <c r="B2" s="30"/>
      <c r="C2" s="31"/>
      <c r="D2" s="31"/>
      <c r="E2" s="31"/>
      <c r="F2" s="31"/>
      <c r="G2" s="31"/>
      <c r="H2" s="31"/>
      <c r="I2" s="31"/>
      <c r="J2" s="31"/>
    </row>
    <row r="3" spans="3:7" ht="13.5" thickBot="1">
      <c r="C3" s="32"/>
      <c r="D3" s="27"/>
      <c r="E3" s="27"/>
      <c r="F3" s="27"/>
      <c r="G3" s="27"/>
    </row>
    <row r="4" spans="2:14" ht="15.75">
      <c r="B4" s="33" t="s">
        <v>17</v>
      </c>
      <c r="C4" s="195">
        <v>2004</v>
      </c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7"/>
    </row>
    <row r="5" spans="2:14" ht="15" customHeight="1">
      <c r="B5" s="34" t="s">
        <v>18</v>
      </c>
      <c r="C5" s="35" t="s">
        <v>1</v>
      </c>
      <c r="D5" s="35" t="s">
        <v>2</v>
      </c>
      <c r="E5" s="36" t="s">
        <v>3</v>
      </c>
      <c r="F5" s="35" t="s">
        <v>4</v>
      </c>
      <c r="G5" s="35" t="s">
        <v>5</v>
      </c>
      <c r="H5" s="35" t="s">
        <v>6</v>
      </c>
      <c r="I5" s="35" t="s">
        <v>7</v>
      </c>
      <c r="J5" s="35" t="s">
        <v>8</v>
      </c>
      <c r="K5" s="35" t="s">
        <v>9</v>
      </c>
      <c r="L5" s="35" t="s">
        <v>10</v>
      </c>
      <c r="M5" s="35" t="s">
        <v>11</v>
      </c>
      <c r="N5" s="37" t="s">
        <v>12</v>
      </c>
    </row>
    <row r="6" spans="2:14" ht="12.75">
      <c r="B6" s="38"/>
      <c r="C6" s="39"/>
      <c r="D6" s="39"/>
      <c r="E6" s="40"/>
      <c r="F6" s="41"/>
      <c r="G6" s="41"/>
      <c r="H6" s="41"/>
      <c r="I6" s="42"/>
      <c r="J6" s="43"/>
      <c r="K6" s="42"/>
      <c r="L6" s="42"/>
      <c r="M6" s="42"/>
      <c r="N6" s="44"/>
    </row>
    <row r="7" spans="2:17" ht="12.75">
      <c r="B7" s="45" t="s">
        <v>19</v>
      </c>
      <c r="C7" s="46">
        <v>56504</v>
      </c>
      <c r="D7" s="46">
        <v>75705</v>
      </c>
      <c r="E7" s="46">
        <v>111945</v>
      </c>
      <c r="F7" s="46">
        <v>191251</v>
      </c>
      <c r="G7" s="46">
        <v>261646</v>
      </c>
      <c r="H7" s="46">
        <v>264799</v>
      </c>
      <c r="I7" s="47">
        <v>305978</v>
      </c>
      <c r="J7" s="46">
        <v>305926</v>
      </c>
      <c r="K7" s="47">
        <v>303506</v>
      </c>
      <c r="L7" s="47">
        <v>278976</v>
      </c>
      <c r="M7" s="47">
        <v>114048</v>
      </c>
      <c r="N7" s="48">
        <v>78723</v>
      </c>
      <c r="P7" s="28"/>
      <c r="Q7" s="27"/>
    </row>
    <row r="8" spans="2:17" ht="12.75">
      <c r="B8" s="49"/>
      <c r="C8" s="46"/>
      <c r="D8" s="46"/>
      <c r="E8" s="46"/>
      <c r="F8" s="39"/>
      <c r="G8" s="41"/>
      <c r="H8" s="41"/>
      <c r="I8" s="50"/>
      <c r="J8" s="46"/>
      <c r="K8" s="50"/>
      <c r="L8" s="50"/>
      <c r="M8" s="50"/>
      <c r="N8" s="51"/>
      <c r="P8" s="28"/>
      <c r="Q8" s="27"/>
    </row>
    <row r="9" spans="2:17" ht="12.75">
      <c r="B9" s="52" t="s">
        <v>20</v>
      </c>
      <c r="C9" s="46">
        <v>51436</v>
      </c>
      <c r="D9" s="46">
        <v>70299</v>
      </c>
      <c r="E9" s="46">
        <v>105364</v>
      </c>
      <c r="F9" s="46">
        <v>182254</v>
      </c>
      <c r="G9" s="46">
        <v>252621</v>
      </c>
      <c r="H9" s="46">
        <v>253513</v>
      </c>
      <c r="I9" s="47">
        <v>286493</v>
      </c>
      <c r="J9" s="46">
        <v>289545</v>
      </c>
      <c r="K9" s="47">
        <v>289427</v>
      </c>
      <c r="L9" s="47">
        <v>268504</v>
      </c>
      <c r="M9" s="47">
        <v>106212</v>
      </c>
      <c r="N9" s="48">
        <v>70556</v>
      </c>
      <c r="P9" s="53"/>
      <c r="Q9" s="27"/>
    </row>
    <row r="10" spans="2:17" ht="12.75">
      <c r="B10" s="45" t="s">
        <v>21</v>
      </c>
      <c r="C10" s="46">
        <v>46853</v>
      </c>
      <c r="D10" s="46">
        <v>64674</v>
      </c>
      <c r="E10" s="46">
        <v>98176</v>
      </c>
      <c r="F10" s="46">
        <v>165295</v>
      </c>
      <c r="G10" s="46">
        <v>223176</v>
      </c>
      <c r="H10" s="46">
        <v>220370</v>
      </c>
      <c r="I10" s="47">
        <v>247086</v>
      </c>
      <c r="J10" s="46">
        <v>253362</v>
      </c>
      <c r="K10" s="47">
        <v>253939</v>
      </c>
      <c r="L10" s="47">
        <v>240061</v>
      </c>
      <c r="M10" s="47">
        <v>96881</v>
      </c>
      <c r="N10" s="48">
        <v>64636</v>
      </c>
      <c r="P10" s="28"/>
      <c r="Q10" s="27"/>
    </row>
    <row r="11" spans="2:17" ht="12.75">
      <c r="B11" s="54" t="s">
        <v>22</v>
      </c>
      <c r="C11" s="39">
        <v>524</v>
      </c>
      <c r="D11" s="39">
        <v>862</v>
      </c>
      <c r="E11" s="39">
        <v>2291</v>
      </c>
      <c r="F11" s="39">
        <v>3843</v>
      </c>
      <c r="G11" s="39">
        <v>3254</v>
      </c>
      <c r="H11" s="39">
        <v>2258</v>
      </c>
      <c r="I11" s="50">
        <v>3279</v>
      </c>
      <c r="J11" s="39">
        <v>2929</v>
      </c>
      <c r="K11" s="50">
        <v>3432</v>
      </c>
      <c r="L11" s="50">
        <v>3989</v>
      </c>
      <c r="M11" s="50">
        <v>1375</v>
      </c>
      <c r="N11" s="51">
        <v>600</v>
      </c>
      <c r="P11" s="27"/>
      <c r="Q11" s="27"/>
    </row>
    <row r="12" spans="2:17" ht="12.75">
      <c r="B12" s="38" t="s">
        <v>23</v>
      </c>
      <c r="C12" s="39">
        <v>435</v>
      </c>
      <c r="D12" s="39">
        <v>945</v>
      </c>
      <c r="E12" s="39">
        <v>936</v>
      </c>
      <c r="F12" s="39">
        <v>2185</v>
      </c>
      <c r="G12" s="39">
        <v>1992</v>
      </c>
      <c r="H12" s="39">
        <v>2100</v>
      </c>
      <c r="I12" s="50">
        <v>2975</v>
      </c>
      <c r="J12" s="39">
        <v>2797</v>
      </c>
      <c r="K12" s="50">
        <v>2078</v>
      </c>
      <c r="L12" s="50">
        <v>2256</v>
      </c>
      <c r="M12" s="50">
        <v>1034</v>
      </c>
      <c r="N12" s="51">
        <v>979</v>
      </c>
      <c r="P12" s="27"/>
      <c r="Q12" s="27"/>
    </row>
    <row r="13" spans="2:17" ht="12.75">
      <c r="B13" s="38" t="s">
        <v>24</v>
      </c>
      <c r="C13" s="39">
        <v>601</v>
      </c>
      <c r="D13" s="39">
        <v>1356</v>
      </c>
      <c r="E13" s="39">
        <v>1591</v>
      </c>
      <c r="F13" s="39">
        <v>6857</v>
      </c>
      <c r="G13" s="39">
        <v>7127</v>
      </c>
      <c r="H13" s="39">
        <v>4315</v>
      </c>
      <c r="I13" s="50">
        <v>5231</v>
      </c>
      <c r="J13" s="39">
        <v>6269</v>
      </c>
      <c r="K13" s="50">
        <v>5701</v>
      </c>
      <c r="L13" s="50">
        <v>5454</v>
      </c>
      <c r="M13" s="50">
        <v>1313</v>
      </c>
      <c r="N13" s="51">
        <v>977</v>
      </c>
      <c r="P13" s="27"/>
      <c r="Q13" s="27"/>
    </row>
    <row r="14" spans="2:17" ht="12.75">
      <c r="B14" s="38" t="s">
        <v>25</v>
      </c>
      <c r="C14" s="39">
        <v>5797</v>
      </c>
      <c r="D14" s="39">
        <v>8809</v>
      </c>
      <c r="E14" s="39">
        <v>14254</v>
      </c>
      <c r="F14" s="39">
        <v>17559</v>
      </c>
      <c r="G14" s="39">
        <v>14887</v>
      </c>
      <c r="H14" s="39">
        <v>10502</v>
      </c>
      <c r="I14" s="50">
        <v>13869</v>
      </c>
      <c r="J14" s="39">
        <v>12240</v>
      </c>
      <c r="K14" s="50">
        <v>18449</v>
      </c>
      <c r="L14" s="50">
        <v>22709</v>
      </c>
      <c r="M14" s="50">
        <v>15858</v>
      </c>
      <c r="N14" s="51">
        <v>6635</v>
      </c>
      <c r="P14" s="27"/>
      <c r="Q14" s="27"/>
    </row>
    <row r="15" spans="2:17" ht="12.75">
      <c r="B15" s="38" t="s">
        <v>26</v>
      </c>
      <c r="C15" s="39">
        <v>92</v>
      </c>
      <c r="D15" s="39">
        <v>1531</v>
      </c>
      <c r="E15" s="39">
        <v>1669</v>
      </c>
      <c r="F15" s="39">
        <v>2344</v>
      </c>
      <c r="G15" s="39">
        <v>3667</v>
      </c>
      <c r="H15" s="39">
        <v>3734</v>
      </c>
      <c r="I15" s="50">
        <v>4207</v>
      </c>
      <c r="J15" s="39">
        <v>4397</v>
      </c>
      <c r="K15" s="50">
        <v>4070</v>
      </c>
      <c r="L15" s="50">
        <v>3502</v>
      </c>
      <c r="M15" s="50">
        <v>719</v>
      </c>
      <c r="N15" s="51">
        <v>345</v>
      </c>
      <c r="P15" s="27"/>
      <c r="Q15" s="27"/>
    </row>
    <row r="16" spans="2:17" ht="12.75">
      <c r="B16" s="38" t="s">
        <v>27</v>
      </c>
      <c r="C16" s="39">
        <v>6475</v>
      </c>
      <c r="D16" s="39">
        <v>6341</v>
      </c>
      <c r="E16" s="39">
        <v>9742</v>
      </c>
      <c r="F16" s="39">
        <v>14445</v>
      </c>
      <c r="G16" s="39">
        <v>9275</v>
      </c>
      <c r="H16" s="39">
        <v>12850</v>
      </c>
      <c r="I16" s="50">
        <v>18207</v>
      </c>
      <c r="J16" s="39">
        <v>11885</v>
      </c>
      <c r="K16" s="50">
        <v>11964</v>
      </c>
      <c r="L16" s="50">
        <v>11458</v>
      </c>
      <c r="M16" s="50">
        <v>9610</v>
      </c>
      <c r="N16" s="51">
        <v>11151</v>
      </c>
      <c r="P16" s="27"/>
      <c r="Q16" s="27"/>
    </row>
    <row r="17" spans="2:17" ht="12.75">
      <c r="B17" s="38" t="s">
        <v>28</v>
      </c>
      <c r="C17" s="39">
        <v>29941</v>
      </c>
      <c r="D17" s="39">
        <v>39735</v>
      </c>
      <c r="E17" s="39">
        <v>58221</v>
      </c>
      <c r="F17" s="39">
        <v>101023</v>
      </c>
      <c r="G17" s="39">
        <v>153950</v>
      </c>
      <c r="H17" s="39">
        <v>159329</v>
      </c>
      <c r="I17" s="50">
        <v>171476</v>
      </c>
      <c r="J17" s="39">
        <v>181081</v>
      </c>
      <c r="K17" s="50">
        <v>180535</v>
      </c>
      <c r="L17" s="50">
        <v>160975</v>
      </c>
      <c r="M17" s="50">
        <v>56806</v>
      </c>
      <c r="N17" s="51">
        <v>39774</v>
      </c>
      <c r="P17" s="27"/>
      <c r="Q17" s="27"/>
    </row>
    <row r="18" spans="2:17" ht="12.75">
      <c r="B18" s="38" t="s">
        <v>29</v>
      </c>
      <c r="C18" s="39">
        <v>515</v>
      </c>
      <c r="D18" s="39">
        <v>713</v>
      </c>
      <c r="E18" s="39">
        <v>1725</v>
      </c>
      <c r="F18" s="39">
        <v>2536</v>
      </c>
      <c r="G18" s="39">
        <v>6138</v>
      </c>
      <c r="H18" s="39">
        <v>6377</v>
      </c>
      <c r="I18" s="50">
        <v>6926</v>
      </c>
      <c r="J18" s="39">
        <v>6224</v>
      </c>
      <c r="K18" s="50">
        <v>5671</v>
      </c>
      <c r="L18" s="50">
        <v>5522</v>
      </c>
      <c r="M18" s="50">
        <v>1126</v>
      </c>
      <c r="N18" s="51">
        <v>813</v>
      </c>
      <c r="P18" s="27"/>
      <c r="Q18" s="27"/>
    </row>
    <row r="19" spans="2:17" ht="12.75">
      <c r="B19" s="38" t="s">
        <v>30</v>
      </c>
      <c r="C19" s="39">
        <v>125</v>
      </c>
      <c r="D19" s="39">
        <v>197</v>
      </c>
      <c r="E19" s="39">
        <v>265</v>
      </c>
      <c r="F19" s="39">
        <v>387</v>
      </c>
      <c r="G19" s="41">
        <v>305</v>
      </c>
      <c r="H19" s="41">
        <v>255</v>
      </c>
      <c r="I19" s="50">
        <v>823</v>
      </c>
      <c r="J19" s="39">
        <v>2349</v>
      </c>
      <c r="K19" s="50">
        <v>176</v>
      </c>
      <c r="L19" s="50">
        <v>150</v>
      </c>
      <c r="M19" s="50">
        <v>249</v>
      </c>
      <c r="N19" s="51">
        <v>115</v>
      </c>
      <c r="P19" s="27"/>
      <c r="Q19" s="27"/>
    </row>
    <row r="20" spans="2:17" ht="12.75">
      <c r="B20" s="38" t="s">
        <v>31</v>
      </c>
      <c r="C20" s="39">
        <v>444</v>
      </c>
      <c r="D20" s="39">
        <v>505</v>
      </c>
      <c r="E20" s="39">
        <v>696</v>
      </c>
      <c r="F20" s="39">
        <v>1311</v>
      </c>
      <c r="G20" s="39">
        <v>2270</v>
      </c>
      <c r="H20" s="39">
        <v>2360</v>
      </c>
      <c r="I20" s="50">
        <v>2987</v>
      </c>
      <c r="J20" s="39">
        <v>5698</v>
      </c>
      <c r="K20" s="50">
        <v>2201</v>
      </c>
      <c r="L20" s="50">
        <v>1021</v>
      </c>
      <c r="M20" s="50">
        <v>692</v>
      </c>
      <c r="N20" s="51">
        <v>492</v>
      </c>
      <c r="P20" s="27"/>
      <c r="Q20" s="27"/>
    </row>
    <row r="21" spans="2:17" ht="12.75">
      <c r="B21" s="38" t="s">
        <v>32</v>
      </c>
      <c r="C21" s="39">
        <v>30</v>
      </c>
      <c r="D21" s="39">
        <v>0</v>
      </c>
      <c r="E21" s="39">
        <v>0</v>
      </c>
      <c r="F21" s="39">
        <v>133</v>
      </c>
      <c r="G21" s="41">
        <v>46</v>
      </c>
      <c r="H21" s="41">
        <v>11</v>
      </c>
      <c r="I21" s="50">
        <v>66</v>
      </c>
      <c r="J21" s="39">
        <v>119</v>
      </c>
      <c r="K21" s="50">
        <v>127</v>
      </c>
      <c r="L21" s="50">
        <v>81</v>
      </c>
      <c r="M21" s="50">
        <v>54</v>
      </c>
      <c r="N21" s="51">
        <v>9</v>
      </c>
      <c r="P21" s="27"/>
      <c r="Q21" s="27"/>
    </row>
    <row r="22" spans="2:17" ht="12.75">
      <c r="B22" s="38" t="s">
        <v>33</v>
      </c>
      <c r="C22" s="39">
        <v>521</v>
      </c>
      <c r="D22" s="39">
        <v>1487</v>
      </c>
      <c r="E22" s="39">
        <v>1727</v>
      </c>
      <c r="F22" s="39">
        <v>3868</v>
      </c>
      <c r="G22" s="39">
        <v>3651</v>
      </c>
      <c r="H22" s="39">
        <v>2551</v>
      </c>
      <c r="I22" s="50">
        <v>4302</v>
      </c>
      <c r="J22" s="39">
        <v>3470</v>
      </c>
      <c r="K22" s="50">
        <v>3839</v>
      </c>
      <c r="L22" s="50">
        <v>4443</v>
      </c>
      <c r="M22" s="50">
        <v>1571</v>
      </c>
      <c r="N22" s="51">
        <v>799</v>
      </c>
      <c r="P22" s="27"/>
      <c r="Q22" s="27"/>
    </row>
    <row r="23" spans="2:17" ht="12.75">
      <c r="B23" s="38" t="s">
        <v>34</v>
      </c>
      <c r="C23" s="39">
        <v>19</v>
      </c>
      <c r="D23" s="39">
        <v>45</v>
      </c>
      <c r="E23" s="39">
        <v>21</v>
      </c>
      <c r="F23" s="39">
        <v>27</v>
      </c>
      <c r="G23" s="41">
        <v>74</v>
      </c>
      <c r="H23" s="41">
        <v>122</v>
      </c>
      <c r="I23" s="50">
        <v>195</v>
      </c>
      <c r="J23" s="39">
        <v>554</v>
      </c>
      <c r="K23" s="50">
        <v>99</v>
      </c>
      <c r="L23" s="50">
        <v>103</v>
      </c>
      <c r="M23" s="50">
        <v>40</v>
      </c>
      <c r="N23" s="51">
        <v>0</v>
      </c>
      <c r="P23" s="27"/>
      <c r="Q23" s="27"/>
    </row>
    <row r="24" spans="2:17" ht="12.75">
      <c r="B24" s="38" t="s">
        <v>35</v>
      </c>
      <c r="C24" s="39">
        <v>891</v>
      </c>
      <c r="D24" s="39">
        <v>617</v>
      </c>
      <c r="E24" s="39">
        <v>2919</v>
      </c>
      <c r="F24" s="39">
        <v>5627</v>
      </c>
      <c r="G24" s="39">
        <v>13107</v>
      </c>
      <c r="H24" s="39">
        <v>9967</v>
      </c>
      <c r="I24" s="50">
        <v>10040</v>
      </c>
      <c r="J24" s="39">
        <v>11442</v>
      </c>
      <c r="K24" s="50">
        <v>12329</v>
      </c>
      <c r="L24" s="50">
        <v>12470</v>
      </c>
      <c r="M24" s="50">
        <v>3562</v>
      </c>
      <c r="N24" s="51">
        <v>988</v>
      </c>
      <c r="P24" s="27"/>
      <c r="Q24" s="27"/>
    </row>
    <row r="25" spans="2:17" ht="12.75">
      <c r="B25" s="38" t="s">
        <v>36</v>
      </c>
      <c r="C25" s="39">
        <v>437</v>
      </c>
      <c r="D25" s="39">
        <v>1525</v>
      </c>
      <c r="E25" s="39">
        <v>2112</v>
      </c>
      <c r="F25" s="39">
        <v>3142</v>
      </c>
      <c r="G25" s="39">
        <v>3426</v>
      </c>
      <c r="H25" s="39">
        <v>3633</v>
      </c>
      <c r="I25" s="50">
        <v>2495</v>
      </c>
      <c r="J25" s="39">
        <v>1900</v>
      </c>
      <c r="K25" s="50">
        <v>3261</v>
      </c>
      <c r="L25" s="50">
        <v>5922</v>
      </c>
      <c r="M25" s="50">
        <v>2866</v>
      </c>
      <c r="N25" s="51">
        <v>951</v>
      </c>
      <c r="P25" s="27"/>
      <c r="Q25" s="27"/>
    </row>
    <row r="26" spans="2:17" ht="18" customHeight="1">
      <c r="B26" s="45" t="s">
        <v>37</v>
      </c>
      <c r="C26" s="46">
        <v>4582</v>
      </c>
      <c r="D26" s="46">
        <v>5625</v>
      </c>
      <c r="E26" s="46">
        <v>7187</v>
      </c>
      <c r="F26" s="46">
        <v>16958</v>
      </c>
      <c r="G26" s="46">
        <v>29445</v>
      </c>
      <c r="H26" s="46">
        <v>33142</v>
      </c>
      <c r="I26" s="47">
        <v>39407</v>
      </c>
      <c r="J26" s="46">
        <v>36182</v>
      </c>
      <c r="K26" s="47">
        <v>35487</v>
      </c>
      <c r="L26" s="47">
        <v>28442</v>
      </c>
      <c r="M26" s="47">
        <v>9331</v>
      </c>
      <c r="N26" s="48">
        <v>5920</v>
      </c>
      <c r="P26" s="28"/>
      <c r="Q26" s="27"/>
    </row>
    <row r="27" spans="2:17" ht="12.75">
      <c r="B27" s="38" t="s">
        <v>38</v>
      </c>
      <c r="C27" s="39">
        <v>97</v>
      </c>
      <c r="D27" s="39">
        <v>179</v>
      </c>
      <c r="E27" s="39">
        <v>76</v>
      </c>
      <c r="F27" s="39">
        <v>248</v>
      </c>
      <c r="G27" s="41">
        <v>273</v>
      </c>
      <c r="H27" s="41">
        <v>234</v>
      </c>
      <c r="I27" s="50">
        <v>143</v>
      </c>
      <c r="J27" s="39">
        <v>293</v>
      </c>
      <c r="K27" s="50">
        <v>183</v>
      </c>
      <c r="L27" s="50">
        <v>348</v>
      </c>
      <c r="M27" s="50">
        <v>205</v>
      </c>
      <c r="N27" s="51">
        <v>203</v>
      </c>
      <c r="P27" s="27"/>
      <c r="Q27" s="27"/>
    </row>
    <row r="28" spans="2:17" ht="12.75">
      <c r="B28" s="38" t="s">
        <v>39</v>
      </c>
      <c r="C28" s="39">
        <v>0</v>
      </c>
      <c r="D28" s="39">
        <v>61</v>
      </c>
      <c r="E28" s="39">
        <v>44</v>
      </c>
      <c r="F28" s="39">
        <v>23</v>
      </c>
      <c r="G28" s="41">
        <v>15</v>
      </c>
      <c r="H28" s="41">
        <v>11</v>
      </c>
      <c r="I28" s="50">
        <v>10</v>
      </c>
      <c r="J28" s="39">
        <v>0</v>
      </c>
      <c r="K28" s="50">
        <v>0</v>
      </c>
      <c r="L28" s="50">
        <v>0</v>
      </c>
      <c r="M28" s="50">
        <v>19</v>
      </c>
      <c r="N28" s="51">
        <v>23</v>
      </c>
      <c r="P28" s="27"/>
      <c r="Q28" s="27"/>
    </row>
    <row r="29" spans="2:17" ht="12.75">
      <c r="B29" s="38" t="s">
        <v>40</v>
      </c>
      <c r="C29" s="39">
        <v>319</v>
      </c>
      <c r="D29" s="39">
        <v>683</v>
      </c>
      <c r="E29" s="39">
        <v>811</v>
      </c>
      <c r="F29" s="39">
        <v>3496</v>
      </c>
      <c r="G29" s="39">
        <v>4421</v>
      </c>
      <c r="H29" s="39">
        <v>4238</v>
      </c>
      <c r="I29" s="50">
        <v>6613</v>
      </c>
      <c r="J29" s="39">
        <v>4595</v>
      </c>
      <c r="K29" s="50">
        <v>7376</v>
      </c>
      <c r="L29" s="50">
        <v>7095</v>
      </c>
      <c r="M29" s="50">
        <v>1169</v>
      </c>
      <c r="N29" s="51">
        <v>433</v>
      </c>
      <c r="P29" s="27"/>
      <c r="Q29" s="27"/>
    </row>
    <row r="30" spans="2:17" ht="12.75">
      <c r="B30" s="38" t="s">
        <v>41</v>
      </c>
      <c r="C30" s="39">
        <v>0</v>
      </c>
      <c r="D30" s="39">
        <v>15</v>
      </c>
      <c r="E30" s="39">
        <v>0</v>
      </c>
      <c r="F30" s="39">
        <v>14</v>
      </c>
      <c r="G30" s="41">
        <v>34</v>
      </c>
      <c r="H30" s="41">
        <v>84</v>
      </c>
      <c r="I30" s="50">
        <v>19</v>
      </c>
      <c r="J30" s="39">
        <v>113</v>
      </c>
      <c r="K30" s="50">
        <v>112</v>
      </c>
      <c r="L30" s="50">
        <v>202</v>
      </c>
      <c r="M30" s="50">
        <v>49</v>
      </c>
      <c r="N30" s="51">
        <v>84</v>
      </c>
      <c r="P30" s="27"/>
      <c r="Q30" s="27"/>
    </row>
    <row r="31" spans="2:17" ht="12.75">
      <c r="B31" s="38" t="s">
        <v>42</v>
      </c>
      <c r="C31" s="39">
        <v>24</v>
      </c>
      <c r="D31" s="39">
        <v>9</v>
      </c>
      <c r="E31" s="39">
        <v>63</v>
      </c>
      <c r="F31" s="39">
        <v>121</v>
      </c>
      <c r="G31" s="41">
        <v>66</v>
      </c>
      <c r="H31" s="41">
        <v>29</v>
      </c>
      <c r="I31" s="50">
        <v>25</v>
      </c>
      <c r="J31" s="39">
        <v>0</v>
      </c>
      <c r="K31" s="50">
        <v>51</v>
      </c>
      <c r="L31" s="50">
        <v>35</v>
      </c>
      <c r="M31" s="50">
        <v>0</v>
      </c>
      <c r="N31" s="51">
        <v>58</v>
      </c>
      <c r="P31" s="27"/>
      <c r="Q31" s="27"/>
    </row>
    <row r="32" spans="2:17" ht="12.75">
      <c r="B32" s="38" t="s">
        <v>43</v>
      </c>
      <c r="C32" s="39">
        <v>7</v>
      </c>
      <c r="D32" s="39">
        <v>61</v>
      </c>
      <c r="E32" s="39">
        <v>0</v>
      </c>
      <c r="F32" s="39">
        <v>62</v>
      </c>
      <c r="G32" s="41">
        <v>59</v>
      </c>
      <c r="H32" s="41">
        <v>66</v>
      </c>
      <c r="I32" s="50">
        <v>48</v>
      </c>
      <c r="J32" s="39">
        <v>67</v>
      </c>
      <c r="K32" s="50">
        <v>129</v>
      </c>
      <c r="L32" s="50">
        <v>182</v>
      </c>
      <c r="M32" s="50">
        <v>80</v>
      </c>
      <c r="N32" s="51">
        <v>79</v>
      </c>
      <c r="P32" s="27"/>
      <c r="Q32" s="27"/>
    </row>
    <row r="33" spans="2:17" ht="12.75">
      <c r="B33" s="38" t="s">
        <v>44</v>
      </c>
      <c r="C33" s="39">
        <v>27</v>
      </c>
      <c r="D33" s="39">
        <v>63</v>
      </c>
      <c r="E33" s="39">
        <v>34</v>
      </c>
      <c r="F33" s="39">
        <v>45</v>
      </c>
      <c r="G33" s="41">
        <v>154</v>
      </c>
      <c r="H33" s="41">
        <v>137</v>
      </c>
      <c r="I33" s="50">
        <v>165</v>
      </c>
      <c r="J33" s="39">
        <v>187</v>
      </c>
      <c r="K33" s="50">
        <v>48</v>
      </c>
      <c r="L33" s="50">
        <v>104</v>
      </c>
      <c r="M33" s="50">
        <v>47</v>
      </c>
      <c r="N33" s="51">
        <v>55</v>
      </c>
      <c r="P33" s="27"/>
      <c r="Q33" s="27"/>
    </row>
    <row r="34" spans="2:17" ht="12.75">
      <c r="B34" s="38" t="s">
        <v>45</v>
      </c>
      <c r="C34" s="39">
        <v>9</v>
      </c>
      <c r="D34" s="39">
        <v>24</v>
      </c>
      <c r="E34" s="39">
        <v>31</v>
      </c>
      <c r="F34" s="39">
        <v>0</v>
      </c>
      <c r="G34" s="41">
        <v>29</v>
      </c>
      <c r="H34" s="41">
        <v>107</v>
      </c>
      <c r="I34" s="50">
        <v>196</v>
      </c>
      <c r="J34" s="39">
        <v>92</v>
      </c>
      <c r="K34" s="50">
        <v>90</v>
      </c>
      <c r="L34" s="50">
        <v>139</v>
      </c>
      <c r="M34" s="50">
        <v>39</v>
      </c>
      <c r="N34" s="51">
        <v>26</v>
      </c>
      <c r="P34" s="27"/>
      <c r="Q34" s="27"/>
    </row>
    <row r="35" spans="2:17" ht="12.75">
      <c r="B35" s="38" t="s">
        <v>46</v>
      </c>
      <c r="C35" s="39">
        <v>852</v>
      </c>
      <c r="D35" s="39">
        <v>507</v>
      </c>
      <c r="E35" s="39">
        <v>790</v>
      </c>
      <c r="F35" s="39">
        <v>3255</v>
      </c>
      <c r="G35" s="39">
        <v>8024</v>
      </c>
      <c r="H35" s="39">
        <v>7496</v>
      </c>
      <c r="I35" s="50">
        <v>8295</v>
      </c>
      <c r="J35" s="39">
        <v>7880</v>
      </c>
      <c r="K35" s="50">
        <v>6656</v>
      </c>
      <c r="L35" s="50">
        <v>4660</v>
      </c>
      <c r="M35" s="50">
        <v>1702</v>
      </c>
      <c r="N35" s="51">
        <v>586</v>
      </c>
      <c r="P35" s="27"/>
      <c r="Q35" s="27"/>
    </row>
    <row r="36" spans="2:17" ht="12.75">
      <c r="B36" s="38" t="s">
        <v>47</v>
      </c>
      <c r="C36" s="39">
        <v>124</v>
      </c>
      <c r="D36" s="39">
        <v>404</v>
      </c>
      <c r="E36" s="39">
        <v>320</v>
      </c>
      <c r="F36" s="39">
        <v>753</v>
      </c>
      <c r="G36" s="41">
        <v>841</v>
      </c>
      <c r="H36" s="39">
        <v>1581</v>
      </c>
      <c r="I36" s="50">
        <v>1870</v>
      </c>
      <c r="J36" s="39">
        <v>1636</v>
      </c>
      <c r="K36" s="50">
        <v>1972</v>
      </c>
      <c r="L36" s="50">
        <v>1058</v>
      </c>
      <c r="M36" s="50">
        <v>236</v>
      </c>
      <c r="N36" s="51">
        <v>350</v>
      </c>
      <c r="P36" s="27"/>
      <c r="Q36" s="27"/>
    </row>
    <row r="37" spans="2:17" ht="12.75">
      <c r="B37" s="38" t="s">
        <v>48</v>
      </c>
      <c r="C37" s="39">
        <v>205</v>
      </c>
      <c r="D37" s="39">
        <v>214</v>
      </c>
      <c r="E37" s="39">
        <v>310</v>
      </c>
      <c r="F37" s="39">
        <v>397</v>
      </c>
      <c r="G37" s="39">
        <v>473</v>
      </c>
      <c r="H37" s="39">
        <v>929</v>
      </c>
      <c r="I37" s="50">
        <v>739</v>
      </c>
      <c r="J37" s="39">
        <v>603</v>
      </c>
      <c r="K37" s="50">
        <v>605</v>
      </c>
      <c r="L37" s="50">
        <v>628</v>
      </c>
      <c r="M37" s="50">
        <v>396</v>
      </c>
      <c r="N37" s="51">
        <v>273</v>
      </c>
      <c r="P37" s="27"/>
      <c r="Q37" s="27"/>
    </row>
    <row r="38" spans="2:17" ht="12.75">
      <c r="B38" s="38" t="s">
        <v>49</v>
      </c>
      <c r="C38" s="39">
        <v>378</v>
      </c>
      <c r="D38" s="39">
        <v>446</v>
      </c>
      <c r="E38" s="39">
        <v>451</v>
      </c>
      <c r="F38" s="39">
        <v>1098</v>
      </c>
      <c r="G38" s="39">
        <v>1434</v>
      </c>
      <c r="H38" s="39">
        <v>1860</v>
      </c>
      <c r="I38" s="50">
        <v>3210</v>
      </c>
      <c r="J38" s="39">
        <v>2892</v>
      </c>
      <c r="K38" s="50">
        <v>2423</v>
      </c>
      <c r="L38" s="50">
        <v>1293</v>
      </c>
      <c r="M38" s="50">
        <v>843</v>
      </c>
      <c r="N38" s="51">
        <v>628</v>
      </c>
      <c r="P38" s="27"/>
      <c r="Q38" s="27"/>
    </row>
    <row r="39" spans="2:17" ht="12.75">
      <c r="B39" s="38" t="s">
        <v>50</v>
      </c>
      <c r="C39" s="39">
        <v>219</v>
      </c>
      <c r="D39" s="39">
        <v>385</v>
      </c>
      <c r="E39" s="39">
        <v>210</v>
      </c>
      <c r="F39" s="39">
        <v>294</v>
      </c>
      <c r="G39" s="41">
        <v>245</v>
      </c>
      <c r="H39" s="41">
        <v>481</v>
      </c>
      <c r="I39" s="50">
        <v>457</v>
      </c>
      <c r="J39" s="39">
        <v>392</v>
      </c>
      <c r="K39" s="50">
        <v>300</v>
      </c>
      <c r="L39" s="50">
        <v>420</v>
      </c>
      <c r="M39" s="50">
        <v>290</v>
      </c>
      <c r="N39" s="51">
        <v>349</v>
      </c>
      <c r="P39" s="27"/>
      <c r="Q39" s="27"/>
    </row>
    <row r="40" spans="2:17" ht="12.75">
      <c r="B40" s="38" t="s">
        <v>51</v>
      </c>
      <c r="C40" s="39">
        <v>1732</v>
      </c>
      <c r="D40" s="39">
        <v>1907</v>
      </c>
      <c r="E40" s="39">
        <v>2687</v>
      </c>
      <c r="F40" s="39">
        <v>5438</v>
      </c>
      <c r="G40" s="39">
        <v>10608</v>
      </c>
      <c r="H40" s="39">
        <v>12302</v>
      </c>
      <c r="I40" s="50">
        <v>12355</v>
      </c>
      <c r="J40" s="39">
        <v>13263</v>
      </c>
      <c r="K40" s="50">
        <v>10280</v>
      </c>
      <c r="L40" s="50">
        <v>8036</v>
      </c>
      <c r="M40" s="50">
        <v>3192</v>
      </c>
      <c r="N40" s="51">
        <v>2015</v>
      </c>
      <c r="P40" s="27"/>
      <c r="Q40" s="27"/>
    </row>
    <row r="41" spans="2:17" ht="12.75">
      <c r="B41" s="38" t="s">
        <v>52</v>
      </c>
      <c r="C41" s="39">
        <v>177</v>
      </c>
      <c r="D41" s="39">
        <v>210</v>
      </c>
      <c r="E41" s="39">
        <v>231</v>
      </c>
      <c r="F41" s="39">
        <v>359</v>
      </c>
      <c r="G41" s="41">
        <v>179</v>
      </c>
      <c r="H41" s="39">
        <v>300</v>
      </c>
      <c r="I41" s="50">
        <v>395</v>
      </c>
      <c r="J41" s="39">
        <v>343</v>
      </c>
      <c r="K41" s="50">
        <v>259</v>
      </c>
      <c r="L41" s="50">
        <v>252</v>
      </c>
      <c r="M41" s="50">
        <v>161</v>
      </c>
      <c r="N41" s="51">
        <v>220</v>
      </c>
      <c r="P41" s="27"/>
      <c r="Q41" s="27"/>
    </row>
    <row r="42" spans="2:17" ht="12.75">
      <c r="B42" s="38" t="s">
        <v>53</v>
      </c>
      <c r="C42" s="39">
        <v>53</v>
      </c>
      <c r="D42" s="39">
        <v>28</v>
      </c>
      <c r="E42" s="39">
        <v>0</v>
      </c>
      <c r="F42" s="39">
        <v>85</v>
      </c>
      <c r="G42" s="41">
        <v>337</v>
      </c>
      <c r="H42" s="39">
        <v>808</v>
      </c>
      <c r="I42" s="50">
        <v>1121</v>
      </c>
      <c r="J42" s="39">
        <v>934</v>
      </c>
      <c r="K42" s="50">
        <v>1139</v>
      </c>
      <c r="L42" s="50">
        <v>296</v>
      </c>
      <c r="M42" s="50">
        <v>66</v>
      </c>
      <c r="N42" s="51">
        <v>96</v>
      </c>
      <c r="P42" s="27"/>
      <c r="Q42" s="27"/>
    </row>
    <row r="43" spans="2:17" ht="12.75">
      <c r="B43" s="38" t="s">
        <v>54</v>
      </c>
      <c r="C43" s="39">
        <v>207</v>
      </c>
      <c r="D43" s="39">
        <v>192</v>
      </c>
      <c r="E43" s="39">
        <v>842</v>
      </c>
      <c r="F43" s="39">
        <v>936</v>
      </c>
      <c r="G43" s="39">
        <v>1858</v>
      </c>
      <c r="H43" s="39">
        <v>2087</v>
      </c>
      <c r="I43" s="50">
        <v>3162</v>
      </c>
      <c r="J43" s="39">
        <v>2243</v>
      </c>
      <c r="K43" s="50">
        <v>3327</v>
      </c>
      <c r="L43" s="50">
        <v>3196</v>
      </c>
      <c r="M43" s="50">
        <v>565</v>
      </c>
      <c r="N43" s="51">
        <v>120</v>
      </c>
      <c r="P43" s="27"/>
      <c r="Q43" s="27"/>
    </row>
    <row r="44" spans="2:17" ht="12.75">
      <c r="B44" s="38" t="s">
        <v>55</v>
      </c>
      <c r="C44" s="39">
        <v>144</v>
      </c>
      <c r="D44" s="39">
        <v>229</v>
      </c>
      <c r="E44" s="39">
        <v>281</v>
      </c>
      <c r="F44" s="39">
        <v>327</v>
      </c>
      <c r="G44" s="41">
        <v>387</v>
      </c>
      <c r="H44" s="39">
        <v>385</v>
      </c>
      <c r="I44" s="50">
        <v>574</v>
      </c>
      <c r="J44" s="39">
        <v>644</v>
      </c>
      <c r="K44" s="50">
        <v>530</v>
      </c>
      <c r="L44" s="50">
        <v>490</v>
      </c>
      <c r="M44" s="50">
        <v>264</v>
      </c>
      <c r="N44" s="51">
        <v>313</v>
      </c>
      <c r="P44" s="27"/>
      <c r="Q44" s="27"/>
    </row>
    <row r="45" spans="2:17" ht="12.75">
      <c r="B45" s="38"/>
      <c r="C45" s="39"/>
      <c r="D45" s="39"/>
      <c r="E45" s="39"/>
      <c r="F45" s="39"/>
      <c r="G45" s="41"/>
      <c r="H45" s="39"/>
      <c r="I45" s="50"/>
      <c r="J45" s="39"/>
      <c r="K45" s="50"/>
      <c r="L45" s="50"/>
      <c r="M45" s="50"/>
      <c r="N45" s="51"/>
      <c r="P45" s="27"/>
      <c r="Q45" s="27"/>
    </row>
    <row r="46" spans="2:17" ht="12.75">
      <c r="B46" s="45" t="s">
        <v>56</v>
      </c>
      <c r="C46" s="46">
        <v>276</v>
      </c>
      <c r="D46" s="46">
        <v>459</v>
      </c>
      <c r="E46" s="46">
        <v>580</v>
      </c>
      <c r="F46" s="46">
        <v>958</v>
      </c>
      <c r="G46" s="46">
        <v>933</v>
      </c>
      <c r="H46" s="46">
        <v>1066</v>
      </c>
      <c r="I46" s="47">
        <v>1222</v>
      </c>
      <c r="J46" s="46">
        <v>1089</v>
      </c>
      <c r="K46" s="47">
        <v>697</v>
      </c>
      <c r="L46" s="47">
        <v>868</v>
      </c>
      <c r="M46" s="47">
        <v>795</v>
      </c>
      <c r="N46" s="48">
        <v>1032</v>
      </c>
      <c r="P46" s="28"/>
      <c r="Q46" s="27"/>
    </row>
    <row r="47" spans="2:17" ht="12.75">
      <c r="B47" s="38" t="s">
        <v>57</v>
      </c>
      <c r="C47" s="39">
        <v>144</v>
      </c>
      <c r="D47" s="39">
        <v>244</v>
      </c>
      <c r="E47" s="39">
        <v>286</v>
      </c>
      <c r="F47" s="39">
        <v>425</v>
      </c>
      <c r="G47" s="41">
        <v>501</v>
      </c>
      <c r="H47" s="39">
        <v>455</v>
      </c>
      <c r="I47" s="50">
        <v>556</v>
      </c>
      <c r="J47" s="39">
        <v>551</v>
      </c>
      <c r="K47" s="50">
        <v>323</v>
      </c>
      <c r="L47" s="50">
        <v>449</v>
      </c>
      <c r="M47" s="50">
        <v>390</v>
      </c>
      <c r="N47" s="51">
        <v>357</v>
      </c>
      <c r="P47" s="27"/>
      <c r="Q47" s="27"/>
    </row>
    <row r="48" spans="2:17" ht="12.75">
      <c r="B48" s="38" t="s">
        <v>58</v>
      </c>
      <c r="C48" s="39">
        <v>10</v>
      </c>
      <c r="D48" s="39">
        <v>14</v>
      </c>
      <c r="E48" s="39">
        <v>24</v>
      </c>
      <c r="F48" s="39">
        <v>38</v>
      </c>
      <c r="G48" s="41">
        <v>19</v>
      </c>
      <c r="H48" s="39">
        <v>9</v>
      </c>
      <c r="I48" s="50">
        <v>46</v>
      </c>
      <c r="J48" s="39">
        <v>89</v>
      </c>
      <c r="K48" s="50">
        <v>13</v>
      </c>
      <c r="L48" s="50">
        <v>7</v>
      </c>
      <c r="M48" s="50">
        <v>30</v>
      </c>
      <c r="N48" s="51">
        <v>45</v>
      </c>
      <c r="P48" s="27"/>
      <c r="Q48" s="27"/>
    </row>
    <row r="49" spans="2:17" ht="12.75">
      <c r="B49" s="38" t="s">
        <v>59</v>
      </c>
      <c r="C49" s="39">
        <v>87</v>
      </c>
      <c r="D49" s="39">
        <v>146</v>
      </c>
      <c r="E49" s="39">
        <v>206</v>
      </c>
      <c r="F49" s="39">
        <v>455</v>
      </c>
      <c r="G49" s="41">
        <v>351</v>
      </c>
      <c r="H49" s="39">
        <v>507</v>
      </c>
      <c r="I49" s="50">
        <v>504</v>
      </c>
      <c r="J49" s="39">
        <v>362</v>
      </c>
      <c r="K49" s="50">
        <v>347</v>
      </c>
      <c r="L49" s="50">
        <v>369</v>
      </c>
      <c r="M49" s="50">
        <v>293</v>
      </c>
      <c r="N49" s="51">
        <v>420</v>
      </c>
      <c r="P49" s="27"/>
      <c r="Q49" s="27"/>
    </row>
    <row r="50" spans="2:17" ht="12.75">
      <c r="B50" s="38" t="s">
        <v>55</v>
      </c>
      <c r="C50" s="39">
        <v>34</v>
      </c>
      <c r="D50" s="39">
        <v>54</v>
      </c>
      <c r="E50" s="39">
        <v>62</v>
      </c>
      <c r="F50" s="39">
        <v>39</v>
      </c>
      <c r="G50" s="41">
        <v>61</v>
      </c>
      <c r="H50" s="39">
        <v>94</v>
      </c>
      <c r="I50" s="50">
        <v>114</v>
      </c>
      <c r="J50" s="39">
        <v>86</v>
      </c>
      <c r="K50" s="50">
        <v>12</v>
      </c>
      <c r="L50" s="50">
        <v>42</v>
      </c>
      <c r="M50" s="50">
        <v>81</v>
      </c>
      <c r="N50" s="51">
        <v>208</v>
      </c>
      <c r="P50" s="27"/>
      <c r="Q50" s="27"/>
    </row>
    <row r="51" spans="2:17" ht="12.75">
      <c r="B51" s="38"/>
      <c r="C51" s="39"/>
      <c r="D51" s="39"/>
      <c r="E51" s="39"/>
      <c r="F51" s="39"/>
      <c r="G51" s="41"/>
      <c r="H51" s="39"/>
      <c r="I51" s="50"/>
      <c r="J51" s="39"/>
      <c r="K51" s="50"/>
      <c r="L51" s="50"/>
      <c r="M51" s="50"/>
      <c r="N51" s="51"/>
      <c r="P51" s="27"/>
      <c r="Q51" s="27"/>
    </row>
    <row r="52" spans="2:17" ht="12.75">
      <c r="B52" s="45" t="s">
        <v>60</v>
      </c>
      <c r="C52" s="46">
        <v>797</v>
      </c>
      <c r="D52" s="46">
        <v>1002</v>
      </c>
      <c r="E52" s="46">
        <v>1598</v>
      </c>
      <c r="F52" s="46">
        <v>1401</v>
      </c>
      <c r="G52" s="46">
        <v>1885</v>
      </c>
      <c r="H52" s="46">
        <v>2369</v>
      </c>
      <c r="I52" s="47">
        <v>3515</v>
      </c>
      <c r="J52" s="46">
        <v>2703</v>
      </c>
      <c r="K52" s="47">
        <v>2424</v>
      </c>
      <c r="L52" s="47">
        <v>2204</v>
      </c>
      <c r="M52" s="47">
        <v>1231</v>
      </c>
      <c r="N52" s="48">
        <v>1790</v>
      </c>
      <c r="P52" s="28"/>
      <c r="Q52" s="27"/>
    </row>
    <row r="53" spans="2:17" ht="12.75">
      <c r="B53" s="38" t="s">
        <v>61</v>
      </c>
      <c r="C53" s="39">
        <v>650</v>
      </c>
      <c r="D53" s="39">
        <v>734</v>
      </c>
      <c r="E53" s="39">
        <v>1294</v>
      </c>
      <c r="F53" s="39">
        <v>988</v>
      </c>
      <c r="G53" s="39">
        <v>1566</v>
      </c>
      <c r="H53" s="39">
        <v>1916</v>
      </c>
      <c r="I53" s="50">
        <v>2665</v>
      </c>
      <c r="J53" s="39">
        <v>2237</v>
      </c>
      <c r="K53" s="50">
        <v>1981</v>
      </c>
      <c r="L53" s="50">
        <v>1657</v>
      </c>
      <c r="M53" s="50">
        <v>950</v>
      </c>
      <c r="N53" s="51">
        <v>1552</v>
      </c>
      <c r="P53" s="27"/>
      <c r="Q53" s="27"/>
    </row>
    <row r="54" spans="2:17" ht="12.75">
      <c r="B54" s="38" t="s">
        <v>62</v>
      </c>
      <c r="C54" s="39">
        <v>139</v>
      </c>
      <c r="D54" s="39">
        <v>227</v>
      </c>
      <c r="E54" s="39">
        <v>240</v>
      </c>
      <c r="F54" s="39">
        <v>363</v>
      </c>
      <c r="G54" s="41">
        <v>265</v>
      </c>
      <c r="H54" s="39">
        <v>355</v>
      </c>
      <c r="I54" s="50">
        <v>715</v>
      </c>
      <c r="J54" s="39">
        <v>330</v>
      </c>
      <c r="K54" s="50">
        <v>418</v>
      </c>
      <c r="L54" s="50">
        <v>476</v>
      </c>
      <c r="M54" s="50">
        <v>236</v>
      </c>
      <c r="N54" s="51">
        <v>238</v>
      </c>
      <c r="P54" s="27"/>
      <c r="Q54" s="27"/>
    </row>
    <row r="55" spans="2:17" ht="12.75">
      <c r="B55" s="38" t="s">
        <v>55</v>
      </c>
      <c r="C55" s="39">
        <v>7</v>
      </c>
      <c r="D55" s="39">
        <v>40</v>
      </c>
      <c r="E55" s="39">
        <v>63</v>
      </c>
      <c r="F55" s="39">
        <v>49</v>
      </c>
      <c r="G55" s="41">
        <v>53</v>
      </c>
      <c r="H55" s="39">
        <v>96</v>
      </c>
      <c r="I55" s="50">
        <v>134</v>
      </c>
      <c r="J55" s="39">
        <v>136</v>
      </c>
      <c r="K55" s="50">
        <v>24</v>
      </c>
      <c r="L55" s="50">
        <v>70</v>
      </c>
      <c r="M55" s="50">
        <v>43</v>
      </c>
      <c r="N55" s="51">
        <v>0</v>
      </c>
      <c r="P55" s="27"/>
      <c r="Q55" s="27"/>
    </row>
    <row r="56" spans="2:17" ht="12.75">
      <c r="B56" s="38"/>
      <c r="C56" s="39"/>
      <c r="D56" s="39"/>
      <c r="E56" s="39"/>
      <c r="F56" s="39"/>
      <c r="G56" s="41"/>
      <c r="H56" s="39"/>
      <c r="I56" s="50"/>
      <c r="J56" s="39"/>
      <c r="K56" s="50"/>
      <c r="L56" s="50"/>
      <c r="M56" s="50"/>
      <c r="N56" s="51"/>
      <c r="P56" s="27"/>
      <c r="Q56" s="27"/>
    </row>
    <row r="57" spans="2:17" ht="12.75">
      <c r="B57" s="45" t="s">
        <v>63</v>
      </c>
      <c r="C57" s="46">
        <v>3601</v>
      </c>
      <c r="D57" s="46">
        <v>3604</v>
      </c>
      <c r="E57" s="46">
        <v>3999</v>
      </c>
      <c r="F57" s="46">
        <v>6034</v>
      </c>
      <c r="G57" s="46">
        <v>5265</v>
      </c>
      <c r="H57" s="46">
        <v>6986</v>
      </c>
      <c r="I57" s="47">
        <v>12313</v>
      </c>
      <c r="J57" s="46">
        <v>11243</v>
      </c>
      <c r="K57" s="47">
        <v>9277</v>
      </c>
      <c r="L57" s="47">
        <v>6208</v>
      </c>
      <c r="M57" s="47">
        <v>5136</v>
      </c>
      <c r="N57" s="48">
        <v>4722</v>
      </c>
      <c r="P57" s="28"/>
      <c r="Q57" s="27"/>
    </row>
    <row r="58" spans="2:17" ht="12.75">
      <c r="B58" s="45" t="s">
        <v>64</v>
      </c>
      <c r="C58" s="46">
        <v>991</v>
      </c>
      <c r="D58" s="46">
        <v>759</v>
      </c>
      <c r="E58" s="55">
        <v>509</v>
      </c>
      <c r="F58" s="55">
        <v>1497</v>
      </c>
      <c r="G58" s="55">
        <v>954</v>
      </c>
      <c r="H58" s="55">
        <v>1360</v>
      </c>
      <c r="I58" s="47">
        <v>2182</v>
      </c>
      <c r="J58" s="55">
        <v>1914</v>
      </c>
      <c r="K58" s="47">
        <v>1457</v>
      </c>
      <c r="L58" s="47">
        <v>1110</v>
      </c>
      <c r="M58" s="47">
        <v>1333</v>
      </c>
      <c r="N58" s="48">
        <v>981</v>
      </c>
      <c r="P58" s="28"/>
      <c r="Q58" s="27"/>
    </row>
    <row r="59" spans="2:17" ht="12.75">
      <c r="B59" s="38" t="s">
        <v>65</v>
      </c>
      <c r="C59" s="39">
        <v>111</v>
      </c>
      <c r="D59" s="39">
        <v>77</v>
      </c>
      <c r="E59" s="39">
        <v>73</v>
      </c>
      <c r="F59" s="39">
        <v>122</v>
      </c>
      <c r="G59" s="41">
        <v>81</v>
      </c>
      <c r="H59" s="39">
        <v>145</v>
      </c>
      <c r="I59" s="50">
        <v>315</v>
      </c>
      <c r="J59" s="39">
        <v>370</v>
      </c>
      <c r="K59" s="50">
        <v>204</v>
      </c>
      <c r="L59" s="50">
        <v>103</v>
      </c>
      <c r="M59" s="50">
        <v>186</v>
      </c>
      <c r="N59" s="51">
        <v>35</v>
      </c>
      <c r="P59" s="27"/>
      <c r="Q59" s="27"/>
    </row>
    <row r="60" spans="2:17" ht="12.75">
      <c r="B60" s="38" t="s">
        <v>66</v>
      </c>
      <c r="C60" s="39">
        <v>63</v>
      </c>
      <c r="D60" s="39">
        <v>81</v>
      </c>
      <c r="E60" s="39">
        <v>56</v>
      </c>
      <c r="F60" s="39">
        <v>203</v>
      </c>
      <c r="G60" s="41">
        <v>158</v>
      </c>
      <c r="H60" s="39">
        <v>179</v>
      </c>
      <c r="I60" s="50">
        <v>319</v>
      </c>
      <c r="J60" s="39">
        <v>192</v>
      </c>
      <c r="K60" s="50">
        <v>214</v>
      </c>
      <c r="L60" s="50">
        <v>184</v>
      </c>
      <c r="M60" s="50">
        <v>178</v>
      </c>
      <c r="N60" s="51">
        <v>159</v>
      </c>
      <c r="P60" s="27"/>
      <c r="Q60" s="27"/>
    </row>
    <row r="61" spans="2:17" ht="12.75">
      <c r="B61" s="38" t="s">
        <v>67</v>
      </c>
      <c r="C61" s="39">
        <v>521</v>
      </c>
      <c r="D61" s="39">
        <v>390</v>
      </c>
      <c r="E61" s="39">
        <v>98</v>
      </c>
      <c r="F61" s="39">
        <v>643</v>
      </c>
      <c r="G61" s="41">
        <v>411</v>
      </c>
      <c r="H61" s="39">
        <v>633</v>
      </c>
      <c r="I61" s="50">
        <v>908</v>
      </c>
      <c r="J61" s="39">
        <v>757</v>
      </c>
      <c r="K61" s="50">
        <v>529</v>
      </c>
      <c r="L61" s="50">
        <v>503</v>
      </c>
      <c r="M61" s="50">
        <v>482</v>
      </c>
      <c r="N61" s="51">
        <v>414</v>
      </c>
      <c r="P61" s="27"/>
      <c r="Q61" s="27"/>
    </row>
    <row r="62" spans="2:17" ht="12.75">
      <c r="B62" s="38" t="s">
        <v>68</v>
      </c>
      <c r="C62" s="39">
        <v>268</v>
      </c>
      <c r="D62" s="39">
        <v>191</v>
      </c>
      <c r="E62" s="39">
        <v>225</v>
      </c>
      <c r="F62" s="39">
        <v>453</v>
      </c>
      <c r="G62" s="41">
        <v>251</v>
      </c>
      <c r="H62" s="39">
        <v>327</v>
      </c>
      <c r="I62" s="50">
        <v>501</v>
      </c>
      <c r="J62" s="39">
        <v>450</v>
      </c>
      <c r="K62" s="50">
        <v>409</v>
      </c>
      <c r="L62" s="50">
        <v>243</v>
      </c>
      <c r="M62" s="50">
        <v>400</v>
      </c>
      <c r="N62" s="51">
        <v>230</v>
      </c>
      <c r="P62" s="27"/>
      <c r="Q62" s="27"/>
    </row>
    <row r="63" spans="2:17" ht="12.75">
      <c r="B63" s="38" t="s">
        <v>69</v>
      </c>
      <c r="C63" s="39">
        <v>26</v>
      </c>
      <c r="D63" s="39">
        <v>18</v>
      </c>
      <c r="E63" s="39">
        <v>55</v>
      </c>
      <c r="F63" s="39">
        <v>74</v>
      </c>
      <c r="G63" s="41">
        <v>51</v>
      </c>
      <c r="H63" s="39">
        <v>74</v>
      </c>
      <c r="I63" s="50">
        <v>138</v>
      </c>
      <c r="J63" s="39">
        <v>143</v>
      </c>
      <c r="K63" s="50">
        <v>99</v>
      </c>
      <c r="L63" s="50">
        <v>74</v>
      </c>
      <c r="M63" s="50">
        <v>86</v>
      </c>
      <c r="N63" s="51">
        <v>142</v>
      </c>
      <c r="P63" s="27"/>
      <c r="Q63" s="27"/>
    </row>
    <row r="64" spans="2:17" ht="12.75">
      <c r="B64" s="38" t="s">
        <v>70</v>
      </c>
      <c r="C64" s="39">
        <v>47</v>
      </c>
      <c r="D64" s="39">
        <v>81</v>
      </c>
      <c r="E64" s="39">
        <v>26</v>
      </c>
      <c r="F64" s="39">
        <v>27</v>
      </c>
      <c r="G64" s="41">
        <v>57</v>
      </c>
      <c r="H64" s="39">
        <v>34</v>
      </c>
      <c r="I64" s="50">
        <v>43</v>
      </c>
      <c r="J64" s="39">
        <v>45</v>
      </c>
      <c r="K64" s="50">
        <v>9</v>
      </c>
      <c r="L64" s="50">
        <v>136</v>
      </c>
      <c r="M64" s="50">
        <v>15</v>
      </c>
      <c r="N64" s="51">
        <v>19</v>
      </c>
      <c r="P64" s="27"/>
      <c r="Q64" s="27"/>
    </row>
    <row r="65" spans="2:17" ht="12.75">
      <c r="B65" s="38" t="s">
        <v>71</v>
      </c>
      <c r="C65" s="39">
        <v>260</v>
      </c>
      <c r="D65" s="39">
        <v>287</v>
      </c>
      <c r="E65" s="39">
        <v>199</v>
      </c>
      <c r="F65" s="39">
        <v>359</v>
      </c>
      <c r="G65" s="41">
        <v>315</v>
      </c>
      <c r="H65" s="39">
        <v>514</v>
      </c>
      <c r="I65" s="50">
        <v>827</v>
      </c>
      <c r="J65" s="39">
        <v>478</v>
      </c>
      <c r="K65" s="50">
        <v>465</v>
      </c>
      <c r="L65" s="50">
        <v>300</v>
      </c>
      <c r="M65" s="50">
        <v>201</v>
      </c>
      <c r="N65" s="51">
        <v>133</v>
      </c>
      <c r="P65" s="27"/>
      <c r="Q65" s="27"/>
    </row>
    <row r="66" spans="2:17" ht="12.75">
      <c r="B66" s="38" t="s">
        <v>72</v>
      </c>
      <c r="C66" s="39">
        <v>8</v>
      </c>
      <c r="D66" s="39">
        <v>22</v>
      </c>
      <c r="E66" s="39">
        <v>153</v>
      </c>
      <c r="F66" s="39">
        <v>35</v>
      </c>
      <c r="G66" s="41">
        <v>22</v>
      </c>
      <c r="H66" s="39">
        <v>69</v>
      </c>
      <c r="I66" s="50">
        <v>48</v>
      </c>
      <c r="J66" s="39">
        <v>32</v>
      </c>
      <c r="K66" s="50">
        <v>26</v>
      </c>
      <c r="L66" s="50">
        <v>39</v>
      </c>
      <c r="M66" s="50">
        <v>48</v>
      </c>
      <c r="N66" s="51">
        <v>27</v>
      </c>
      <c r="P66" s="27"/>
      <c r="Q66" s="27"/>
    </row>
    <row r="67" spans="2:17" ht="12.75">
      <c r="B67" s="38" t="s">
        <v>73</v>
      </c>
      <c r="C67" s="39">
        <v>16</v>
      </c>
      <c r="D67" s="39">
        <v>0</v>
      </c>
      <c r="E67" s="39">
        <v>8</v>
      </c>
      <c r="F67" s="39">
        <v>9</v>
      </c>
      <c r="G67" s="41">
        <v>15</v>
      </c>
      <c r="H67" s="39">
        <v>24</v>
      </c>
      <c r="I67" s="50">
        <v>0</v>
      </c>
      <c r="J67" s="39">
        <v>14</v>
      </c>
      <c r="K67" s="50">
        <v>0</v>
      </c>
      <c r="L67" s="50">
        <v>11</v>
      </c>
      <c r="M67" s="50">
        <v>57</v>
      </c>
      <c r="N67" s="51">
        <v>0</v>
      </c>
      <c r="P67" s="27"/>
      <c r="Q67" s="27"/>
    </row>
    <row r="68" spans="2:17" ht="12.75">
      <c r="B68" s="38" t="s">
        <v>74</v>
      </c>
      <c r="C68" s="39">
        <v>1288</v>
      </c>
      <c r="D68" s="39">
        <v>1231</v>
      </c>
      <c r="E68" s="39">
        <v>1747</v>
      </c>
      <c r="F68" s="39">
        <v>2680</v>
      </c>
      <c r="G68" s="39">
        <v>1795</v>
      </c>
      <c r="H68" s="39">
        <v>2576</v>
      </c>
      <c r="I68" s="50">
        <v>6956</v>
      </c>
      <c r="J68" s="39">
        <v>6551</v>
      </c>
      <c r="K68" s="50">
        <v>4835</v>
      </c>
      <c r="L68" s="50">
        <v>3121</v>
      </c>
      <c r="M68" s="50">
        <v>1990</v>
      </c>
      <c r="N68" s="51">
        <v>2141</v>
      </c>
      <c r="P68" s="27"/>
      <c r="Q68" s="27"/>
    </row>
    <row r="69" spans="2:17" ht="12.75">
      <c r="B69" s="38" t="s">
        <v>75</v>
      </c>
      <c r="C69" s="39">
        <v>664</v>
      </c>
      <c r="D69" s="39">
        <v>777</v>
      </c>
      <c r="E69" s="39">
        <v>1010</v>
      </c>
      <c r="F69" s="39">
        <v>1019</v>
      </c>
      <c r="G69" s="39">
        <v>1650</v>
      </c>
      <c r="H69" s="39">
        <v>1685</v>
      </c>
      <c r="I69" s="50">
        <v>1756</v>
      </c>
      <c r="J69" s="39">
        <v>1756</v>
      </c>
      <c r="K69" s="50">
        <v>1825</v>
      </c>
      <c r="L69" s="50">
        <v>707</v>
      </c>
      <c r="M69" s="50">
        <v>867</v>
      </c>
      <c r="N69" s="51">
        <v>852</v>
      </c>
      <c r="P69" s="27"/>
      <c r="Q69" s="27"/>
    </row>
    <row r="70" spans="2:17" ht="12.75">
      <c r="B70" s="38" t="s">
        <v>76</v>
      </c>
      <c r="C70" s="39">
        <v>122</v>
      </c>
      <c r="D70" s="39">
        <v>182</v>
      </c>
      <c r="E70" s="39">
        <v>44</v>
      </c>
      <c r="F70" s="39">
        <v>75</v>
      </c>
      <c r="G70" s="41">
        <v>185</v>
      </c>
      <c r="H70" s="39">
        <v>240</v>
      </c>
      <c r="I70" s="50">
        <v>165</v>
      </c>
      <c r="J70" s="39">
        <v>237</v>
      </c>
      <c r="K70" s="50">
        <v>148</v>
      </c>
      <c r="L70" s="50">
        <v>154</v>
      </c>
      <c r="M70" s="50">
        <v>232</v>
      </c>
      <c r="N70" s="51">
        <v>125</v>
      </c>
      <c r="P70" s="27"/>
      <c r="Q70" s="27"/>
    </row>
    <row r="71" spans="2:17" ht="12.75">
      <c r="B71" s="38" t="s">
        <v>55</v>
      </c>
      <c r="C71" s="39">
        <v>201</v>
      </c>
      <c r="D71" s="39">
        <v>262</v>
      </c>
      <c r="E71" s="39">
        <v>300</v>
      </c>
      <c r="F71" s="39">
        <v>328</v>
      </c>
      <c r="G71" s="41">
        <v>267</v>
      </c>
      <c r="H71" s="39">
        <v>481</v>
      </c>
      <c r="I71" s="50">
        <v>332</v>
      </c>
      <c r="J71" s="39">
        <v>212</v>
      </c>
      <c r="K71" s="50">
        <v>508</v>
      </c>
      <c r="L71" s="50">
        <v>626</v>
      </c>
      <c r="M71" s="50">
        <v>389</v>
      </c>
      <c r="N71" s="51">
        <v>440</v>
      </c>
      <c r="P71" s="27"/>
      <c r="Q71" s="27"/>
    </row>
    <row r="72" spans="2:17" ht="12.75">
      <c r="B72" s="38"/>
      <c r="C72" s="39"/>
      <c r="D72" s="39"/>
      <c r="E72" s="39"/>
      <c r="F72" s="39"/>
      <c r="G72" s="41"/>
      <c r="H72" s="39"/>
      <c r="I72" s="50"/>
      <c r="J72" s="39"/>
      <c r="K72" s="50"/>
      <c r="L72" s="50"/>
      <c r="M72" s="50"/>
      <c r="N72" s="51"/>
      <c r="P72" s="27"/>
      <c r="Q72" s="27"/>
    </row>
    <row r="73" spans="2:17" ht="12.75">
      <c r="B73" s="45" t="s">
        <v>77</v>
      </c>
      <c r="C73" s="46">
        <v>362</v>
      </c>
      <c r="D73" s="46">
        <v>327</v>
      </c>
      <c r="E73" s="46">
        <v>327</v>
      </c>
      <c r="F73" s="46">
        <v>576</v>
      </c>
      <c r="G73" s="56">
        <v>869</v>
      </c>
      <c r="H73" s="46">
        <v>818</v>
      </c>
      <c r="I73" s="47">
        <v>1573</v>
      </c>
      <c r="J73" s="46">
        <v>1192</v>
      </c>
      <c r="K73" s="47">
        <v>1579</v>
      </c>
      <c r="L73" s="47">
        <v>1133</v>
      </c>
      <c r="M73" s="47">
        <v>606</v>
      </c>
      <c r="N73" s="48">
        <v>549</v>
      </c>
      <c r="P73" s="28"/>
      <c r="Q73" s="27"/>
    </row>
    <row r="74" spans="2:17" ht="12.75">
      <c r="B74" s="38" t="s">
        <v>78</v>
      </c>
      <c r="C74" s="39">
        <v>362</v>
      </c>
      <c r="D74" s="39">
        <v>320</v>
      </c>
      <c r="E74" s="39">
        <v>295</v>
      </c>
      <c r="F74" s="39">
        <v>518</v>
      </c>
      <c r="G74" s="41">
        <v>809</v>
      </c>
      <c r="H74" s="39">
        <v>746</v>
      </c>
      <c r="I74" s="50">
        <v>1530</v>
      </c>
      <c r="J74" s="39">
        <v>1110</v>
      </c>
      <c r="K74" s="50">
        <v>1491</v>
      </c>
      <c r="L74" s="50">
        <v>1073</v>
      </c>
      <c r="M74" s="50">
        <v>580</v>
      </c>
      <c r="N74" s="51">
        <v>456</v>
      </c>
      <c r="P74" s="27"/>
      <c r="Q74" s="27"/>
    </row>
    <row r="75" spans="2:17" ht="12.75">
      <c r="B75" s="38" t="s">
        <v>79</v>
      </c>
      <c r="C75" s="39">
        <v>0</v>
      </c>
      <c r="D75" s="39">
        <v>7</v>
      </c>
      <c r="E75" s="39">
        <v>31</v>
      </c>
      <c r="F75" s="39">
        <v>58</v>
      </c>
      <c r="G75" s="41">
        <v>59</v>
      </c>
      <c r="H75" s="39">
        <v>71</v>
      </c>
      <c r="I75" s="50">
        <v>43</v>
      </c>
      <c r="J75" s="39">
        <v>82</v>
      </c>
      <c r="K75" s="50">
        <v>88</v>
      </c>
      <c r="L75" s="50">
        <v>47</v>
      </c>
      <c r="M75" s="50">
        <v>26</v>
      </c>
      <c r="N75" s="51">
        <v>82</v>
      </c>
      <c r="P75" s="27"/>
      <c r="Q75" s="27"/>
    </row>
    <row r="76" spans="2:17" ht="12.75">
      <c r="B76" s="38" t="s">
        <v>55</v>
      </c>
      <c r="C76" s="39">
        <v>0</v>
      </c>
      <c r="D76" s="39">
        <v>0</v>
      </c>
      <c r="E76" s="39">
        <v>0</v>
      </c>
      <c r="F76" s="39">
        <v>0</v>
      </c>
      <c r="G76" s="41">
        <v>0</v>
      </c>
      <c r="H76" s="39">
        <v>0</v>
      </c>
      <c r="I76" s="50">
        <v>0</v>
      </c>
      <c r="J76" s="39">
        <v>0</v>
      </c>
      <c r="K76" s="50">
        <v>0</v>
      </c>
      <c r="L76" s="50">
        <v>12</v>
      </c>
      <c r="M76" s="50">
        <v>0</v>
      </c>
      <c r="N76" s="51">
        <v>9</v>
      </c>
      <c r="P76" s="27"/>
      <c r="Q76" s="27"/>
    </row>
    <row r="77" spans="2:17" ht="12.75">
      <c r="B77" s="38"/>
      <c r="C77" s="39"/>
      <c r="D77" s="39"/>
      <c r="E77" s="39"/>
      <c r="F77" s="39"/>
      <c r="G77" s="41"/>
      <c r="H77" s="39"/>
      <c r="I77" s="50"/>
      <c r="J77" s="39"/>
      <c r="K77" s="50"/>
      <c r="L77" s="50"/>
      <c r="M77" s="50"/>
      <c r="N77" s="51"/>
      <c r="P77" s="27"/>
      <c r="Q77" s="27"/>
    </row>
    <row r="78" spans="2:17" ht="13.5" thickBot="1">
      <c r="B78" s="57" t="s">
        <v>80</v>
      </c>
      <c r="C78" s="58">
        <v>29</v>
      </c>
      <c r="D78" s="58">
        <v>10</v>
      </c>
      <c r="E78" s="58">
        <v>75</v>
      </c>
      <c r="F78" s="58">
        <v>25</v>
      </c>
      <c r="G78" s="59">
        <v>71</v>
      </c>
      <c r="H78" s="58">
        <v>45</v>
      </c>
      <c r="I78" s="60">
        <v>859</v>
      </c>
      <c r="J78" s="58">
        <v>150</v>
      </c>
      <c r="K78" s="60">
        <v>100</v>
      </c>
      <c r="L78" s="60">
        <v>57</v>
      </c>
      <c r="M78" s="60">
        <v>66</v>
      </c>
      <c r="N78" s="61">
        <v>72</v>
      </c>
      <c r="P78" s="27"/>
      <c r="Q78" s="27"/>
    </row>
    <row r="79" spans="16:17" ht="30" customHeight="1">
      <c r="P79" s="27"/>
      <c r="Q79" s="27"/>
    </row>
    <row r="80" spans="2:17" ht="14.25">
      <c r="B80" s="62" t="s">
        <v>81</v>
      </c>
      <c r="P80" s="27"/>
      <c r="Q80" s="27"/>
    </row>
    <row r="81" spans="2:14" ht="15.75" customHeight="1"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</row>
    <row r="82" ht="18" customHeight="1">
      <c r="B82" s="64" t="s">
        <v>82</v>
      </c>
    </row>
    <row r="83" ht="6" customHeight="1">
      <c r="B83" s="65"/>
    </row>
    <row r="84" ht="18" customHeight="1">
      <c r="B84" s="66" t="s">
        <v>83</v>
      </c>
    </row>
    <row r="86" spans="2:3" ht="12.75">
      <c r="B86"/>
      <c r="C86"/>
    </row>
    <row r="98" spans="2:14" ht="12.75">
      <c r="B98" s="29" t="s">
        <v>114</v>
      </c>
      <c r="C98" s="29">
        <f>IF(ISNUMBER('STATISTICAL SERVICE 2006'!C7),1,0)</f>
        <v>1</v>
      </c>
      <c r="D98" s="29">
        <f>IF(ISNUMBER('STATISTICAL SERVICE 2006'!D7),1,0)</f>
        <v>1</v>
      </c>
      <c r="E98" s="29">
        <f>IF(ISNUMBER('STATISTICAL SERVICE 2006'!E7),1,0)</f>
        <v>1</v>
      </c>
      <c r="F98" s="29">
        <f>IF(ISNUMBER('STATISTICAL SERVICE 2006'!F7),1,0)</f>
        <v>1</v>
      </c>
      <c r="G98" s="29">
        <f>IF(ISNUMBER('STATISTICAL SERVICE 2006'!G7),1,0)</f>
        <v>1</v>
      </c>
      <c r="H98" s="29">
        <f>IF(ISNUMBER('STATISTICAL SERVICE 2006'!H7),1,0)</f>
        <v>1</v>
      </c>
      <c r="I98" s="29">
        <f>IF(ISNUMBER('STATISTICAL SERVICE 2006'!I7),1,0)</f>
        <v>1</v>
      </c>
      <c r="J98" s="29">
        <f>IF(ISNUMBER('STATISTICAL SERVICE 2006'!J7),1,0)</f>
        <v>1</v>
      </c>
      <c r="K98" s="29">
        <f>IF(ISNUMBER('STATISTICAL SERVICE 2006'!K7),1,0)</f>
        <v>1</v>
      </c>
      <c r="L98" s="29">
        <f>IF(ISNUMBER('STATISTICAL SERVICE 2006'!L7),1,0)</f>
        <v>1</v>
      </c>
      <c r="M98" s="29">
        <f>IF(ISNUMBER('STATISTICAL SERVICE 2006'!M7),1,0)</f>
        <v>1</v>
      </c>
      <c r="N98" s="29">
        <f>IF(ISNUMBER('STATISTICAL SERVICE 2006'!N7),1,0)</f>
        <v>1</v>
      </c>
    </row>
    <row r="99" spans="2:14" ht="12.75">
      <c r="B99" s="29" t="s">
        <v>115</v>
      </c>
      <c r="C99" s="29">
        <f>IF(SUM($C98:$N98)=1,1,0)</f>
        <v>0</v>
      </c>
      <c r="D99" s="29">
        <f>IF(SUM($C98:$N98)=2,1,0)</f>
        <v>0</v>
      </c>
      <c r="E99" s="29">
        <f>IF(SUM($C98:$N98)=3,1,0)</f>
        <v>0</v>
      </c>
      <c r="F99" s="29">
        <f>IF(SUM($C98:$N98)=4,1,0)</f>
        <v>0</v>
      </c>
      <c r="G99" s="29">
        <f>IF(SUM($C98:$N98)=5,1,0)</f>
        <v>0</v>
      </c>
      <c r="H99" s="29">
        <f>IF(SUM($C98:$N98)=6,1,0)</f>
        <v>0</v>
      </c>
      <c r="I99" s="29">
        <f>IF(SUM($C98:$N98)=7,1,0)</f>
        <v>0</v>
      </c>
      <c r="J99" s="29">
        <f>IF(SUM($C98:$N98)=8,1,0)</f>
        <v>0</v>
      </c>
      <c r="K99" s="29">
        <f>IF(SUM($C98:$N98)=9,1,0)</f>
        <v>0</v>
      </c>
      <c r="L99" s="29">
        <f>IF(SUM($C98:$N98)=10,1,0)</f>
        <v>0</v>
      </c>
      <c r="M99" s="29">
        <f>IF(SUM($C98:$N98)=11,1,0)</f>
        <v>0</v>
      </c>
      <c r="N99" s="29">
        <f>IF(SUM($C98:$N98)=12,1,0)</f>
        <v>1</v>
      </c>
    </row>
  </sheetData>
  <sheetProtection/>
  <mergeCells count="2">
    <mergeCell ref="B1:N1"/>
    <mergeCell ref="C4:N4"/>
  </mergeCells>
  <printOptions horizontalCentered="1"/>
  <pageMargins left="0.25" right="0.25" top="0.234251969" bottom="0.234251969" header="0.01" footer="0.01"/>
  <pageSetup fitToHeight="1" fitToWidth="1" horizontalDpi="300" verticalDpi="300" orientation="portrait" paperSize="9" scale="6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9"/>
  <sheetViews>
    <sheetView zoomScale="75" zoomScaleNormal="75" zoomScalePageLayoutView="0" workbookViewId="0" topLeftCell="A1">
      <selection activeCell="B1" sqref="B1:N1"/>
    </sheetView>
  </sheetViews>
  <sheetFormatPr defaultColWidth="9.140625" defaultRowHeight="12.75"/>
  <cols>
    <col min="1" max="1" width="2.28125" style="0" customWidth="1"/>
    <col min="2" max="2" width="24.28125" style="0" customWidth="1"/>
    <col min="10" max="10" width="10.7109375" style="0" customWidth="1"/>
    <col min="11" max="11" width="11.00390625" style="0" customWidth="1"/>
    <col min="12" max="12" width="10.57421875" style="0" customWidth="1"/>
    <col min="13" max="13" width="10.421875" style="0" customWidth="1"/>
    <col min="14" max="14" width="10.28125" style="0" customWidth="1"/>
    <col min="15" max="15" width="2.28125" style="0" customWidth="1"/>
  </cols>
  <sheetData>
    <row r="1" spans="1:15" ht="45" customHeight="1" thickBot="1">
      <c r="A1" s="29"/>
      <c r="B1" s="194" t="s">
        <v>16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29"/>
    </row>
    <row r="2" spans="1:15" ht="25.5" customHeight="1" thickTop="1">
      <c r="A2" s="29"/>
      <c r="B2" s="30"/>
      <c r="C2" s="31"/>
      <c r="D2" s="31"/>
      <c r="E2" s="31"/>
      <c r="F2" s="31"/>
      <c r="G2" s="31"/>
      <c r="H2" s="31"/>
      <c r="I2" s="31"/>
      <c r="J2" s="31"/>
      <c r="K2" s="29"/>
      <c r="L2" s="29"/>
      <c r="M2" s="29"/>
      <c r="N2" s="29"/>
      <c r="O2" s="29"/>
    </row>
    <row r="3" spans="1:15" ht="13.5" thickBot="1">
      <c r="A3" s="29"/>
      <c r="B3" s="29"/>
      <c r="C3" s="32"/>
      <c r="D3" s="27"/>
      <c r="E3" s="27"/>
      <c r="F3" s="27"/>
      <c r="G3" s="27"/>
      <c r="H3" s="29"/>
      <c r="I3" s="29"/>
      <c r="J3" s="29"/>
      <c r="K3" s="29"/>
      <c r="L3" s="29"/>
      <c r="M3" s="29"/>
      <c r="N3" s="29"/>
      <c r="O3" s="29"/>
    </row>
    <row r="4" spans="1:15" ht="15.75">
      <c r="A4" s="29"/>
      <c r="B4" s="33" t="s">
        <v>17</v>
      </c>
      <c r="C4" s="195">
        <v>2003</v>
      </c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7"/>
      <c r="O4" s="29"/>
    </row>
    <row r="5" spans="1:15" ht="15" customHeight="1">
      <c r="A5" s="29"/>
      <c r="B5" s="34" t="s">
        <v>18</v>
      </c>
      <c r="C5" s="35" t="s">
        <v>1</v>
      </c>
      <c r="D5" s="35" t="s">
        <v>2</v>
      </c>
      <c r="E5" s="36" t="s">
        <v>3</v>
      </c>
      <c r="F5" s="35" t="s">
        <v>4</v>
      </c>
      <c r="G5" s="35" t="s">
        <v>5</v>
      </c>
      <c r="H5" s="35" t="s">
        <v>6</v>
      </c>
      <c r="I5" s="35" t="s">
        <v>7</v>
      </c>
      <c r="J5" s="35" t="s">
        <v>8</v>
      </c>
      <c r="K5" s="35" t="s">
        <v>9</v>
      </c>
      <c r="L5" s="35" t="s">
        <v>10</v>
      </c>
      <c r="M5" s="35" t="s">
        <v>11</v>
      </c>
      <c r="N5" s="37" t="s">
        <v>12</v>
      </c>
      <c r="O5" s="29"/>
    </row>
    <row r="6" spans="1:15" ht="12.75">
      <c r="A6" s="29"/>
      <c r="B6" s="38"/>
      <c r="C6" s="39"/>
      <c r="D6" s="39"/>
      <c r="E6" s="40"/>
      <c r="F6" s="41"/>
      <c r="G6" s="41"/>
      <c r="H6" s="41"/>
      <c r="I6" s="42"/>
      <c r="J6" s="43"/>
      <c r="K6" s="42"/>
      <c r="L6" s="42"/>
      <c r="M6" s="42"/>
      <c r="N6" s="44"/>
      <c r="O6" s="29"/>
    </row>
    <row r="7" spans="1:17" ht="12.75">
      <c r="A7" s="29"/>
      <c r="B7" s="45" t="s">
        <v>19</v>
      </c>
      <c r="C7" s="46">
        <v>59529</v>
      </c>
      <c r="D7" s="46">
        <v>77972</v>
      </c>
      <c r="E7" s="46">
        <v>91634</v>
      </c>
      <c r="F7" s="46">
        <v>169891</v>
      </c>
      <c r="G7" s="46">
        <v>231527</v>
      </c>
      <c r="H7" s="46">
        <v>262100</v>
      </c>
      <c r="I7" s="47">
        <v>318143</v>
      </c>
      <c r="J7" s="46">
        <v>325390</v>
      </c>
      <c r="K7" s="47">
        <v>287358</v>
      </c>
      <c r="L7" s="47">
        <v>271980</v>
      </c>
      <c r="M7" s="47">
        <v>123800</v>
      </c>
      <c r="N7" s="48">
        <v>83919</v>
      </c>
      <c r="O7" s="29"/>
      <c r="P7" s="28"/>
      <c r="Q7" s="27"/>
    </row>
    <row r="8" spans="1:17" ht="12.75">
      <c r="A8" s="29"/>
      <c r="B8" s="49"/>
      <c r="C8" s="46"/>
      <c r="D8" s="46"/>
      <c r="E8" s="46"/>
      <c r="F8" s="39"/>
      <c r="G8" s="41"/>
      <c r="H8" s="41"/>
      <c r="I8" s="50"/>
      <c r="J8" s="46"/>
      <c r="K8" s="50"/>
      <c r="L8" s="50"/>
      <c r="M8" s="50"/>
      <c r="N8" s="51"/>
      <c r="O8" s="29"/>
      <c r="P8" s="28"/>
      <c r="Q8" s="27"/>
    </row>
    <row r="9" spans="1:17" ht="12.75">
      <c r="A9" s="29"/>
      <c r="B9" s="52" t="s">
        <v>20</v>
      </c>
      <c r="C9" s="46">
        <v>55187</v>
      </c>
      <c r="D9" s="46">
        <v>72115</v>
      </c>
      <c r="E9" s="46">
        <v>85699</v>
      </c>
      <c r="F9" s="46">
        <v>161544</v>
      </c>
      <c r="G9" s="46">
        <v>222185</v>
      </c>
      <c r="H9" s="46">
        <v>248404</v>
      </c>
      <c r="I9" s="47">
        <v>299373</v>
      </c>
      <c r="J9" s="46">
        <v>306934</v>
      </c>
      <c r="K9" s="47">
        <v>274519</v>
      </c>
      <c r="L9" s="47">
        <v>261471</v>
      </c>
      <c r="M9" s="47">
        <v>116180</v>
      </c>
      <c r="N9" s="48">
        <v>76611</v>
      </c>
      <c r="O9" s="29"/>
      <c r="P9" s="53"/>
      <c r="Q9" s="27"/>
    </row>
    <row r="10" spans="1:17" ht="12.75">
      <c r="A10" s="29"/>
      <c r="B10" s="45" t="s">
        <v>21</v>
      </c>
      <c r="C10" s="46">
        <v>50292</v>
      </c>
      <c r="D10" s="46">
        <v>65707</v>
      </c>
      <c r="E10" s="46">
        <v>79296</v>
      </c>
      <c r="F10" s="46">
        <v>146629</v>
      </c>
      <c r="G10" s="46">
        <v>193777</v>
      </c>
      <c r="H10" s="46">
        <v>213403</v>
      </c>
      <c r="I10" s="47">
        <v>261162</v>
      </c>
      <c r="J10" s="46">
        <v>265490</v>
      </c>
      <c r="K10" s="47">
        <v>239516</v>
      </c>
      <c r="L10" s="47">
        <v>231086</v>
      </c>
      <c r="M10" s="47">
        <v>103601</v>
      </c>
      <c r="N10" s="48">
        <v>68677</v>
      </c>
      <c r="O10" s="29"/>
      <c r="P10" s="28"/>
      <c r="Q10" s="27"/>
    </row>
    <row r="11" spans="1:17" ht="12.75">
      <c r="A11" s="29"/>
      <c r="B11" s="54" t="s">
        <v>22</v>
      </c>
      <c r="C11" s="39">
        <v>490</v>
      </c>
      <c r="D11" s="39">
        <v>826</v>
      </c>
      <c r="E11" s="39">
        <v>1562</v>
      </c>
      <c r="F11" s="39">
        <v>2379</v>
      </c>
      <c r="G11" s="39">
        <v>1665</v>
      </c>
      <c r="H11" s="39">
        <v>2426</v>
      </c>
      <c r="I11" s="50">
        <v>3184</v>
      </c>
      <c r="J11" s="39">
        <v>3585</v>
      </c>
      <c r="K11" s="50">
        <v>3325</v>
      </c>
      <c r="L11" s="50">
        <v>3839</v>
      </c>
      <c r="M11" s="50">
        <v>1759</v>
      </c>
      <c r="N11" s="51">
        <v>849</v>
      </c>
      <c r="O11" s="29"/>
      <c r="P11" s="27"/>
      <c r="Q11" s="27"/>
    </row>
    <row r="12" spans="1:17" ht="12.75">
      <c r="A12" s="29"/>
      <c r="B12" s="38" t="s">
        <v>23</v>
      </c>
      <c r="C12" s="39">
        <v>463</v>
      </c>
      <c r="D12" s="39">
        <v>755</v>
      </c>
      <c r="E12" s="39">
        <v>879</v>
      </c>
      <c r="F12" s="39">
        <v>2419</v>
      </c>
      <c r="G12" s="39">
        <v>1344</v>
      </c>
      <c r="H12" s="39">
        <v>1659</v>
      </c>
      <c r="I12" s="50">
        <v>3332</v>
      </c>
      <c r="J12" s="39">
        <v>2390</v>
      </c>
      <c r="K12" s="50">
        <v>2138</v>
      </c>
      <c r="L12" s="50">
        <v>2632</v>
      </c>
      <c r="M12" s="50">
        <v>1125</v>
      </c>
      <c r="N12" s="51">
        <v>961</v>
      </c>
      <c r="O12" s="29"/>
      <c r="P12" s="27"/>
      <c r="Q12" s="27"/>
    </row>
    <row r="13" spans="1:17" ht="12.75">
      <c r="A13" s="29"/>
      <c r="B13" s="38" t="s">
        <v>24</v>
      </c>
      <c r="C13" s="39">
        <v>838</v>
      </c>
      <c r="D13" s="39">
        <v>970</v>
      </c>
      <c r="E13" s="39">
        <v>1096</v>
      </c>
      <c r="F13" s="39">
        <v>3576</v>
      </c>
      <c r="G13" s="39">
        <v>3002</v>
      </c>
      <c r="H13" s="39">
        <v>3293</v>
      </c>
      <c r="I13" s="50">
        <v>4069</v>
      </c>
      <c r="J13" s="39">
        <v>5448</v>
      </c>
      <c r="K13" s="50">
        <v>3195</v>
      </c>
      <c r="L13" s="50">
        <v>2890</v>
      </c>
      <c r="M13" s="50">
        <v>1715</v>
      </c>
      <c r="N13" s="51">
        <v>1321</v>
      </c>
      <c r="O13" s="29"/>
      <c r="P13" s="27"/>
      <c r="Q13" s="27"/>
    </row>
    <row r="14" spans="1:17" ht="12.75">
      <c r="A14" s="29"/>
      <c r="B14" s="38" t="s">
        <v>25</v>
      </c>
      <c r="C14" s="39">
        <v>5224</v>
      </c>
      <c r="D14" s="39">
        <v>7481</v>
      </c>
      <c r="E14" s="39">
        <v>9624</v>
      </c>
      <c r="F14" s="39">
        <v>10649</v>
      </c>
      <c r="G14" s="39">
        <v>9578</v>
      </c>
      <c r="H14" s="39">
        <v>7728</v>
      </c>
      <c r="I14" s="50">
        <v>10744</v>
      </c>
      <c r="J14" s="39">
        <v>11992</v>
      </c>
      <c r="K14" s="50">
        <v>13187</v>
      </c>
      <c r="L14" s="50">
        <v>21929</v>
      </c>
      <c r="M14" s="50">
        <v>13916</v>
      </c>
      <c r="N14" s="51">
        <v>6976</v>
      </c>
      <c r="O14" s="29"/>
      <c r="P14" s="27"/>
      <c r="Q14" s="27"/>
    </row>
    <row r="15" spans="1:17" ht="12.75">
      <c r="A15" s="29"/>
      <c r="B15" s="38" t="s">
        <v>26</v>
      </c>
      <c r="C15" s="39">
        <v>146</v>
      </c>
      <c r="D15" s="39">
        <v>745</v>
      </c>
      <c r="E15" s="39">
        <v>1657</v>
      </c>
      <c r="F15" s="39">
        <v>2982</v>
      </c>
      <c r="G15" s="39">
        <v>3158</v>
      </c>
      <c r="H15" s="39">
        <v>3827</v>
      </c>
      <c r="I15" s="50">
        <v>4275</v>
      </c>
      <c r="J15" s="39">
        <v>3192</v>
      </c>
      <c r="K15" s="50">
        <v>4135</v>
      </c>
      <c r="L15" s="50">
        <v>2877</v>
      </c>
      <c r="M15" s="50">
        <v>1043</v>
      </c>
      <c r="N15" s="51">
        <v>475</v>
      </c>
      <c r="O15" s="29"/>
      <c r="P15" s="27"/>
      <c r="Q15" s="27"/>
    </row>
    <row r="16" spans="1:17" ht="12.75">
      <c r="A16" s="29"/>
      <c r="B16" s="38" t="s">
        <v>27</v>
      </c>
      <c r="C16" s="39">
        <v>5353</v>
      </c>
      <c r="D16" s="39">
        <v>5767</v>
      </c>
      <c r="E16" s="39">
        <v>5655</v>
      </c>
      <c r="F16" s="39">
        <v>10356</v>
      </c>
      <c r="G16" s="39">
        <v>7899</v>
      </c>
      <c r="H16" s="39">
        <v>9774</v>
      </c>
      <c r="I16" s="50">
        <v>13470</v>
      </c>
      <c r="J16" s="39">
        <v>15814</v>
      </c>
      <c r="K16" s="50">
        <v>8988</v>
      </c>
      <c r="L16" s="50">
        <v>9170</v>
      </c>
      <c r="M16" s="50">
        <v>7990</v>
      </c>
      <c r="N16" s="51">
        <v>9984</v>
      </c>
      <c r="O16" s="29"/>
      <c r="P16" s="27"/>
      <c r="Q16" s="27"/>
    </row>
    <row r="17" spans="1:17" ht="12.75">
      <c r="A17" s="29"/>
      <c r="B17" s="38" t="s">
        <v>28</v>
      </c>
      <c r="C17" s="39">
        <v>34825</v>
      </c>
      <c r="D17" s="39">
        <v>44795</v>
      </c>
      <c r="E17" s="39">
        <v>51040</v>
      </c>
      <c r="F17" s="39">
        <v>97770</v>
      </c>
      <c r="G17" s="39">
        <v>140436</v>
      </c>
      <c r="H17" s="39">
        <v>153773</v>
      </c>
      <c r="I17" s="50">
        <v>189832</v>
      </c>
      <c r="J17" s="39">
        <v>191395</v>
      </c>
      <c r="K17" s="50">
        <v>172899</v>
      </c>
      <c r="L17" s="50">
        <v>159077</v>
      </c>
      <c r="M17" s="50">
        <v>68183</v>
      </c>
      <c r="N17" s="51">
        <v>43012</v>
      </c>
      <c r="O17" s="29"/>
      <c r="P17" s="27"/>
      <c r="Q17" s="27"/>
    </row>
    <row r="18" spans="1:17" ht="12.75">
      <c r="A18" s="29"/>
      <c r="B18" s="38" t="s">
        <v>29</v>
      </c>
      <c r="C18" s="39">
        <v>645</v>
      </c>
      <c r="D18" s="39">
        <v>716</v>
      </c>
      <c r="E18" s="39">
        <v>92</v>
      </c>
      <c r="F18" s="39">
        <v>3029</v>
      </c>
      <c r="G18" s="39">
        <v>7157</v>
      </c>
      <c r="H18" s="39">
        <v>10473</v>
      </c>
      <c r="I18" s="50">
        <v>11380</v>
      </c>
      <c r="J18" s="39">
        <v>11977</v>
      </c>
      <c r="K18" s="50">
        <v>8660</v>
      </c>
      <c r="L18" s="50">
        <v>6120</v>
      </c>
      <c r="M18" s="50">
        <v>413</v>
      </c>
      <c r="N18" s="51">
        <v>901</v>
      </c>
      <c r="O18" s="29"/>
      <c r="P18" s="27"/>
      <c r="Q18" s="27"/>
    </row>
    <row r="19" spans="1:17" ht="12.75">
      <c r="A19" s="29"/>
      <c r="B19" s="38" t="s">
        <v>30</v>
      </c>
      <c r="C19" s="39">
        <v>93</v>
      </c>
      <c r="D19" s="39">
        <v>109</v>
      </c>
      <c r="E19" s="39">
        <v>139</v>
      </c>
      <c r="F19" s="39">
        <v>196</v>
      </c>
      <c r="G19" s="41">
        <v>168</v>
      </c>
      <c r="H19" s="41">
        <v>406</v>
      </c>
      <c r="I19" s="50">
        <v>373</v>
      </c>
      <c r="J19" s="39">
        <v>217</v>
      </c>
      <c r="K19" s="50">
        <v>401</v>
      </c>
      <c r="L19" s="50">
        <v>302</v>
      </c>
      <c r="M19" s="50">
        <v>192</v>
      </c>
      <c r="N19" s="51">
        <v>225</v>
      </c>
      <c r="O19" s="29"/>
      <c r="P19" s="27"/>
      <c r="Q19" s="27"/>
    </row>
    <row r="20" spans="1:17" ht="12.75">
      <c r="A20" s="29"/>
      <c r="B20" s="38" t="s">
        <v>31</v>
      </c>
      <c r="C20" s="39">
        <v>327</v>
      </c>
      <c r="D20" s="39">
        <v>389</v>
      </c>
      <c r="E20" s="39">
        <v>367</v>
      </c>
      <c r="F20" s="39">
        <v>753</v>
      </c>
      <c r="G20" s="39">
        <v>1095</v>
      </c>
      <c r="H20" s="39">
        <v>1411</v>
      </c>
      <c r="I20" s="50">
        <v>1728</v>
      </c>
      <c r="J20" s="39">
        <v>3052</v>
      </c>
      <c r="K20" s="50">
        <v>1590</v>
      </c>
      <c r="L20" s="50">
        <v>887</v>
      </c>
      <c r="M20" s="50">
        <v>987</v>
      </c>
      <c r="N20" s="51">
        <v>789</v>
      </c>
      <c r="O20" s="29"/>
      <c r="P20" s="27"/>
      <c r="Q20" s="27"/>
    </row>
    <row r="21" spans="1:17" ht="12.75">
      <c r="A21" s="29"/>
      <c r="B21" s="38" t="s">
        <v>32</v>
      </c>
      <c r="C21" s="39">
        <v>0</v>
      </c>
      <c r="D21" s="39">
        <v>0</v>
      </c>
      <c r="E21" s="39">
        <v>33</v>
      </c>
      <c r="F21" s="39">
        <v>52</v>
      </c>
      <c r="G21" s="41">
        <v>66</v>
      </c>
      <c r="H21" s="41">
        <v>60</v>
      </c>
      <c r="I21" s="50">
        <v>95</v>
      </c>
      <c r="J21" s="39">
        <v>40</v>
      </c>
      <c r="K21" s="50">
        <v>0</v>
      </c>
      <c r="L21" s="50">
        <v>87</v>
      </c>
      <c r="M21" s="50">
        <v>26</v>
      </c>
      <c r="N21" s="51">
        <v>31</v>
      </c>
      <c r="O21" s="29"/>
      <c r="P21" s="27"/>
      <c r="Q21" s="27"/>
    </row>
    <row r="22" spans="1:17" ht="12.75">
      <c r="A22" s="29"/>
      <c r="B22" s="38" t="s">
        <v>33</v>
      </c>
      <c r="C22" s="39">
        <v>771</v>
      </c>
      <c r="D22" s="39">
        <v>1301</v>
      </c>
      <c r="E22" s="39">
        <v>1601</v>
      </c>
      <c r="F22" s="39">
        <v>3083</v>
      </c>
      <c r="G22" s="39">
        <v>3284</v>
      </c>
      <c r="H22" s="39">
        <v>2335</v>
      </c>
      <c r="I22" s="50">
        <v>4990</v>
      </c>
      <c r="J22" s="39">
        <v>3510</v>
      </c>
      <c r="K22" s="50">
        <v>3582</v>
      </c>
      <c r="L22" s="50">
        <v>4581</v>
      </c>
      <c r="M22" s="50">
        <v>1759</v>
      </c>
      <c r="N22" s="51">
        <v>1206</v>
      </c>
      <c r="O22" s="29"/>
      <c r="P22" s="27"/>
      <c r="Q22" s="27"/>
    </row>
    <row r="23" spans="1:17" ht="12.75">
      <c r="A23" s="29"/>
      <c r="B23" s="38" t="s">
        <v>34</v>
      </c>
      <c r="C23" s="39">
        <v>30</v>
      </c>
      <c r="D23" s="39">
        <v>31</v>
      </c>
      <c r="E23" s="39">
        <v>56</v>
      </c>
      <c r="F23" s="39">
        <v>10</v>
      </c>
      <c r="G23" s="41">
        <v>18</v>
      </c>
      <c r="H23" s="41">
        <v>22</v>
      </c>
      <c r="I23" s="50">
        <v>47</v>
      </c>
      <c r="J23" s="39">
        <v>74</v>
      </c>
      <c r="K23" s="50">
        <v>43</v>
      </c>
      <c r="L23" s="50">
        <v>28</v>
      </c>
      <c r="M23" s="50">
        <v>38</v>
      </c>
      <c r="N23" s="51">
        <v>26</v>
      </c>
      <c r="O23" s="29"/>
      <c r="P23" s="27"/>
      <c r="Q23" s="27"/>
    </row>
    <row r="24" spans="1:17" ht="12.75">
      <c r="A24" s="29"/>
      <c r="B24" s="38" t="s">
        <v>35</v>
      </c>
      <c r="C24" s="39">
        <v>988</v>
      </c>
      <c r="D24" s="39">
        <v>831</v>
      </c>
      <c r="E24" s="39">
        <v>3237</v>
      </c>
      <c r="F24" s="39">
        <v>6274</v>
      </c>
      <c r="G24" s="39">
        <v>11581</v>
      </c>
      <c r="H24" s="39">
        <v>12572</v>
      </c>
      <c r="I24" s="50">
        <v>10866</v>
      </c>
      <c r="J24" s="39">
        <v>11166</v>
      </c>
      <c r="K24" s="50">
        <v>14071</v>
      </c>
      <c r="L24" s="50">
        <v>11769</v>
      </c>
      <c r="M24" s="50">
        <v>2331</v>
      </c>
      <c r="N24" s="51">
        <v>1133</v>
      </c>
      <c r="O24" s="29"/>
      <c r="P24" s="27"/>
      <c r="Q24" s="27"/>
    </row>
    <row r="25" spans="1:17" ht="12.75">
      <c r="A25" s="29"/>
      <c r="B25" s="38" t="s">
        <v>36</v>
      </c>
      <c r="C25" s="39">
        <v>92</v>
      </c>
      <c r="D25" s="39">
        <v>985</v>
      </c>
      <c r="E25" s="39">
        <v>2253</v>
      </c>
      <c r="F25" s="39">
        <v>3093</v>
      </c>
      <c r="G25" s="39">
        <v>3319</v>
      </c>
      <c r="H25" s="39">
        <v>3637</v>
      </c>
      <c r="I25" s="50">
        <v>2768</v>
      </c>
      <c r="J25" s="39">
        <v>1629</v>
      </c>
      <c r="K25" s="50">
        <v>3299</v>
      </c>
      <c r="L25" s="50">
        <v>4891</v>
      </c>
      <c r="M25" s="50">
        <v>2117</v>
      </c>
      <c r="N25" s="51">
        <v>779</v>
      </c>
      <c r="O25" s="29"/>
      <c r="P25" s="27"/>
      <c r="Q25" s="27"/>
    </row>
    <row r="26" spans="1:17" ht="18" customHeight="1">
      <c r="A26" s="29"/>
      <c r="B26" s="45" t="s">
        <v>37</v>
      </c>
      <c r="C26" s="46">
        <v>4895</v>
      </c>
      <c r="D26" s="46">
        <v>6408</v>
      </c>
      <c r="E26" s="46">
        <v>6403</v>
      </c>
      <c r="F26" s="46">
        <v>14915</v>
      </c>
      <c r="G26" s="46">
        <v>28407</v>
      </c>
      <c r="H26" s="46">
        <v>35001</v>
      </c>
      <c r="I26" s="47">
        <v>38211</v>
      </c>
      <c r="J26" s="46">
        <v>41443</v>
      </c>
      <c r="K26" s="47">
        <v>35002</v>
      </c>
      <c r="L26" s="47">
        <v>30384</v>
      </c>
      <c r="M26" s="47">
        <v>12579</v>
      </c>
      <c r="N26" s="48">
        <v>7934</v>
      </c>
      <c r="O26" s="29"/>
      <c r="P26" s="28"/>
      <c r="Q26" s="27"/>
    </row>
    <row r="27" spans="1:17" ht="12.75">
      <c r="A27" s="29"/>
      <c r="B27" s="38" t="s">
        <v>38</v>
      </c>
      <c r="C27" s="39">
        <v>149</v>
      </c>
      <c r="D27" s="39">
        <v>230</v>
      </c>
      <c r="E27" s="39">
        <v>119</v>
      </c>
      <c r="F27" s="39">
        <v>165</v>
      </c>
      <c r="G27" s="41">
        <v>362</v>
      </c>
      <c r="H27" s="41">
        <v>418</v>
      </c>
      <c r="I27" s="50">
        <v>344</v>
      </c>
      <c r="J27" s="39">
        <v>273</v>
      </c>
      <c r="K27" s="50">
        <v>237</v>
      </c>
      <c r="L27" s="50">
        <v>401</v>
      </c>
      <c r="M27" s="50">
        <v>397</v>
      </c>
      <c r="N27" s="51">
        <v>346</v>
      </c>
      <c r="O27" s="29"/>
      <c r="P27" s="27"/>
      <c r="Q27" s="27"/>
    </row>
    <row r="28" spans="1:17" ht="12.75">
      <c r="A28" s="29"/>
      <c r="B28" s="38" t="s">
        <v>39</v>
      </c>
      <c r="C28" s="39">
        <v>27</v>
      </c>
      <c r="D28" s="39">
        <v>8</v>
      </c>
      <c r="E28" s="39">
        <v>11</v>
      </c>
      <c r="F28" s="39">
        <v>27</v>
      </c>
      <c r="G28" s="41">
        <v>0</v>
      </c>
      <c r="H28" s="41">
        <v>20</v>
      </c>
      <c r="I28" s="50">
        <v>0</v>
      </c>
      <c r="J28" s="39">
        <v>0</v>
      </c>
      <c r="K28" s="50">
        <v>12</v>
      </c>
      <c r="L28" s="50">
        <v>0</v>
      </c>
      <c r="M28" s="50">
        <v>0</v>
      </c>
      <c r="N28" s="51">
        <v>0</v>
      </c>
      <c r="O28" s="29"/>
      <c r="P28" s="27"/>
      <c r="Q28" s="27"/>
    </row>
    <row r="29" spans="1:17" ht="12.75">
      <c r="A29" s="29"/>
      <c r="B29" s="38" t="s">
        <v>40</v>
      </c>
      <c r="C29" s="39">
        <v>167</v>
      </c>
      <c r="D29" s="39">
        <v>751</v>
      </c>
      <c r="E29" s="39">
        <v>960</v>
      </c>
      <c r="F29" s="39">
        <v>2782</v>
      </c>
      <c r="G29" s="39">
        <v>3646</v>
      </c>
      <c r="H29" s="39">
        <v>3691</v>
      </c>
      <c r="I29" s="50">
        <v>5412</v>
      </c>
      <c r="J29" s="39">
        <v>4791</v>
      </c>
      <c r="K29" s="50">
        <v>5910</v>
      </c>
      <c r="L29" s="50">
        <v>7783</v>
      </c>
      <c r="M29" s="50">
        <v>1138</v>
      </c>
      <c r="N29" s="51">
        <v>469</v>
      </c>
      <c r="O29" s="29"/>
      <c r="P29" s="27"/>
      <c r="Q29" s="27"/>
    </row>
    <row r="30" spans="1:17" ht="12.75">
      <c r="A30" s="29"/>
      <c r="B30" s="38" t="s">
        <v>41</v>
      </c>
      <c r="C30" s="39">
        <v>12</v>
      </c>
      <c r="D30" s="39">
        <v>20</v>
      </c>
      <c r="E30" s="39">
        <v>21</v>
      </c>
      <c r="F30" s="39">
        <v>15</v>
      </c>
      <c r="G30" s="41">
        <v>0</v>
      </c>
      <c r="H30" s="41">
        <v>12</v>
      </c>
      <c r="I30" s="50">
        <v>15</v>
      </c>
      <c r="J30" s="39">
        <v>19</v>
      </c>
      <c r="K30" s="50">
        <v>77</v>
      </c>
      <c r="L30" s="50">
        <v>0</v>
      </c>
      <c r="M30" s="50">
        <v>15</v>
      </c>
      <c r="N30" s="51">
        <v>10</v>
      </c>
      <c r="O30" s="29"/>
      <c r="P30" s="27"/>
      <c r="Q30" s="27"/>
    </row>
    <row r="31" spans="1:17" ht="12.75">
      <c r="A31" s="29"/>
      <c r="B31" s="38" t="s">
        <v>42</v>
      </c>
      <c r="C31" s="39">
        <v>20</v>
      </c>
      <c r="D31" s="39">
        <v>0</v>
      </c>
      <c r="E31" s="39">
        <v>37</v>
      </c>
      <c r="F31" s="39">
        <v>39</v>
      </c>
      <c r="G31" s="41">
        <v>128</v>
      </c>
      <c r="H31" s="41">
        <v>168</v>
      </c>
      <c r="I31" s="50">
        <v>19</v>
      </c>
      <c r="J31" s="39">
        <v>106</v>
      </c>
      <c r="K31" s="50">
        <v>91</v>
      </c>
      <c r="L31" s="50">
        <v>351</v>
      </c>
      <c r="M31" s="50">
        <v>56</v>
      </c>
      <c r="N31" s="51">
        <v>22</v>
      </c>
      <c r="O31" s="29"/>
      <c r="P31" s="27"/>
      <c r="Q31" s="27"/>
    </row>
    <row r="32" spans="1:17" ht="12.75">
      <c r="A32" s="29"/>
      <c r="B32" s="38" t="s">
        <v>43</v>
      </c>
      <c r="C32" s="39">
        <v>28</v>
      </c>
      <c r="D32" s="39">
        <v>20</v>
      </c>
      <c r="E32" s="39">
        <v>52</v>
      </c>
      <c r="F32" s="39">
        <v>24</v>
      </c>
      <c r="G32" s="41">
        <v>68</v>
      </c>
      <c r="H32" s="41">
        <v>39</v>
      </c>
      <c r="I32" s="50">
        <v>83</v>
      </c>
      <c r="J32" s="39">
        <v>13</v>
      </c>
      <c r="K32" s="50">
        <v>88</v>
      </c>
      <c r="L32" s="50">
        <v>15</v>
      </c>
      <c r="M32" s="50">
        <v>38</v>
      </c>
      <c r="N32" s="51">
        <v>17</v>
      </c>
      <c r="O32" s="29"/>
      <c r="P32" s="27"/>
      <c r="Q32" s="27"/>
    </row>
    <row r="33" spans="1:17" ht="12.75">
      <c r="A33" s="29"/>
      <c r="B33" s="38" t="s">
        <v>44</v>
      </c>
      <c r="C33" s="39">
        <v>47</v>
      </c>
      <c r="D33" s="39">
        <v>34</v>
      </c>
      <c r="E33" s="39">
        <v>30</v>
      </c>
      <c r="F33" s="39">
        <v>106</v>
      </c>
      <c r="G33" s="41">
        <v>133</v>
      </c>
      <c r="H33" s="41">
        <v>183</v>
      </c>
      <c r="I33" s="50">
        <v>297</v>
      </c>
      <c r="J33" s="39">
        <v>488</v>
      </c>
      <c r="K33" s="50">
        <v>271</v>
      </c>
      <c r="L33" s="50">
        <v>129</v>
      </c>
      <c r="M33" s="50">
        <v>137</v>
      </c>
      <c r="N33" s="51">
        <v>64</v>
      </c>
      <c r="O33" s="29"/>
      <c r="P33" s="27"/>
      <c r="Q33" s="27"/>
    </row>
    <row r="34" spans="1:17" ht="12.75">
      <c r="A34" s="29"/>
      <c r="B34" s="38" t="s">
        <v>45</v>
      </c>
      <c r="C34" s="39">
        <v>12</v>
      </c>
      <c r="D34" s="39">
        <v>9</v>
      </c>
      <c r="E34" s="39">
        <v>17</v>
      </c>
      <c r="F34" s="39">
        <v>0</v>
      </c>
      <c r="G34" s="41">
        <v>0</v>
      </c>
      <c r="H34" s="41">
        <v>12</v>
      </c>
      <c r="I34" s="50">
        <v>48</v>
      </c>
      <c r="J34" s="39">
        <v>33</v>
      </c>
      <c r="K34" s="50">
        <v>73</v>
      </c>
      <c r="L34" s="50">
        <v>0</v>
      </c>
      <c r="M34" s="50">
        <v>0</v>
      </c>
      <c r="N34" s="51">
        <v>149</v>
      </c>
      <c r="O34" s="29"/>
      <c r="P34" s="27"/>
      <c r="Q34" s="27"/>
    </row>
    <row r="35" spans="1:17" ht="12.75">
      <c r="A35" s="29"/>
      <c r="B35" s="38" t="s">
        <v>46</v>
      </c>
      <c r="C35" s="39">
        <v>658</v>
      </c>
      <c r="D35" s="39">
        <v>207</v>
      </c>
      <c r="E35" s="39">
        <v>230</v>
      </c>
      <c r="F35" s="39">
        <v>3182</v>
      </c>
      <c r="G35" s="39">
        <v>7649</v>
      </c>
      <c r="H35" s="39">
        <v>10185</v>
      </c>
      <c r="I35" s="50">
        <v>10313</v>
      </c>
      <c r="J35" s="39">
        <v>7666</v>
      </c>
      <c r="K35" s="50">
        <v>9237</v>
      </c>
      <c r="L35" s="50">
        <v>4922</v>
      </c>
      <c r="M35" s="50">
        <v>1102</v>
      </c>
      <c r="N35" s="51">
        <v>740</v>
      </c>
      <c r="O35" s="29"/>
      <c r="P35" s="27"/>
      <c r="Q35" s="27"/>
    </row>
    <row r="36" spans="1:17" ht="12.75">
      <c r="A36" s="29"/>
      <c r="B36" s="38" t="s">
        <v>47</v>
      </c>
      <c r="C36" s="39">
        <v>215</v>
      </c>
      <c r="D36" s="39">
        <v>528</v>
      </c>
      <c r="E36" s="39">
        <v>215</v>
      </c>
      <c r="F36" s="39">
        <v>330</v>
      </c>
      <c r="G36" s="41">
        <v>419</v>
      </c>
      <c r="H36" s="39">
        <v>594</v>
      </c>
      <c r="I36" s="50">
        <v>1404</v>
      </c>
      <c r="J36" s="39">
        <v>2023</v>
      </c>
      <c r="K36" s="50">
        <v>1103</v>
      </c>
      <c r="L36" s="50">
        <v>1187</v>
      </c>
      <c r="M36" s="50">
        <v>360</v>
      </c>
      <c r="N36" s="51">
        <v>379</v>
      </c>
      <c r="O36" s="29"/>
      <c r="P36" s="27"/>
      <c r="Q36" s="27"/>
    </row>
    <row r="37" spans="1:17" ht="12.75">
      <c r="A37" s="29"/>
      <c r="B37" s="38" t="s">
        <v>48</v>
      </c>
      <c r="C37" s="39">
        <v>414</v>
      </c>
      <c r="D37" s="39">
        <v>386</v>
      </c>
      <c r="E37" s="39">
        <v>412</v>
      </c>
      <c r="F37" s="39">
        <v>568</v>
      </c>
      <c r="G37" s="39">
        <v>396</v>
      </c>
      <c r="H37" s="39">
        <v>705</v>
      </c>
      <c r="I37" s="50">
        <v>618</v>
      </c>
      <c r="J37" s="39">
        <v>706</v>
      </c>
      <c r="K37" s="50">
        <v>634</v>
      </c>
      <c r="L37" s="50">
        <v>586</v>
      </c>
      <c r="M37" s="50">
        <v>731</v>
      </c>
      <c r="N37" s="51">
        <v>512</v>
      </c>
      <c r="O37" s="29"/>
      <c r="P37" s="27"/>
      <c r="Q37" s="27"/>
    </row>
    <row r="38" spans="1:17" ht="12.75">
      <c r="A38" s="29"/>
      <c r="B38" s="38" t="s">
        <v>49</v>
      </c>
      <c r="C38" s="39">
        <v>392</v>
      </c>
      <c r="D38" s="39">
        <v>491</v>
      </c>
      <c r="E38" s="39">
        <v>524</v>
      </c>
      <c r="F38" s="39">
        <v>793</v>
      </c>
      <c r="G38" s="39">
        <v>935</v>
      </c>
      <c r="H38" s="39">
        <v>1023</v>
      </c>
      <c r="I38" s="50">
        <v>1832</v>
      </c>
      <c r="J38" s="39">
        <v>1827</v>
      </c>
      <c r="K38" s="50">
        <v>1595</v>
      </c>
      <c r="L38" s="50">
        <v>1339</v>
      </c>
      <c r="M38" s="50">
        <v>666</v>
      </c>
      <c r="N38" s="51">
        <v>344</v>
      </c>
      <c r="O38" s="29"/>
      <c r="P38" s="27"/>
      <c r="Q38" s="27"/>
    </row>
    <row r="39" spans="1:17" ht="12.75">
      <c r="A39" s="29"/>
      <c r="B39" s="38" t="s">
        <v>50</v>
      </c>
      <c r="C39" s="39">
        <v>90</v>
      </c>
      <c r="D39" s="39">
        <v>136</v>
      </c>
      <c r="E39" s="39">
        <v>152</v>
      </c>
      <c r="F39" s="39">
        <v>220</v>
      </c>
      <c r="G39" s="41">
        <v>374</v>
      </c>
      <c r="H39" s="41">
        <v>313</v>
      </c>
      <c r="I39" s="50">
        <v>331</v>
      </c>
      <c r="J39" s="39">
        <v>522</v>
      </c>
      <c r="K39" s="50">
        <v>341</v>
      </c>
      <c r="L39" s="50">
        <v>371</v>
      </c>
      <c r="M39" s="50">
        <v>288</v>
      </c>
      <c r="N39" s="51">
        <v>386</v>
      </c>
      <c r="O39" s="29"/>
      <c r="P39" s="27"/>
      <c r="Q39" s="27"/>
    </row>
    <row r="40" spans="1:17" ht="12.75">
      <c r="A40" s="29"/>
      <c r="B40" s="38" t="s">
        <v>51</v>
      </c>
      <c r="C40" s="39">
        <v>2226</v>
      </c>
      <c r="D40" s="39">
        <v>2668</v>
      </c>
      <c r="E40" s="39">
        <v>2773</v>
      </c>
      <c r="F40" s="39">
        <v>6099</v>
      </c>
      <c r="G40" s="39">
        <v>12477</v>
      </c>
      <c r="H40" s="39">
        <v>14490</v>
      </c>
      <c r="I40" s="50">
        <v>13769</v>
      </c>
      <c r="J40" s="39">
        <v>18667</v>
      </c>
      <c r="K40" s="50">
        <v>12270</v>
      </c>
      <c r="L40" s="50">
        <v>9770</v>
      </c>
      <c r="M40" s="50">
        <v>6033</v>
      </c>
      <c r="N40" s="51">
        <v>3804</v>
      </c>
      <c r="O40" s="29"/>
      <c r="P40" s="27"/>
      <c r="Q40" s="27"/>
    </row>
    <row r="41" spans="1:17" ht="12.75">
      <c r="A41" s="29"/>
      <c r="B41" s="38" t="s">
        <v>52</v>
      </c>
      <c r="C41" s="39">
        <v>206</v>
      </c>
      <c r="D41" s="39">
        <v>221</v>
      </c>
      <c r="E41" s="39">
        <v>160</v>
      </c>
      <c r="F41" s="39">
        <v>187</v>
      </c>
      <c r="G41" s="41">
        <v>192</v>
      </c>
      <c r="H41" s="39">
        <v>322</v>
      </c>
      <c r="I41" s="50">
        <v>158</v>
      </c>
      <c r="J41" s="39">
        <v>506</v>
      </c>
      <c r="K41" s="50">
        <v>261</v>
      </c>
      <c r="L41" s="50">
        <v>390</v>
      </c>
      <c r="M41" s="50">
        <v>222</v>
      </c>
      <c r="N41" s="51">
        <v>265</v>
      </c>
      <c r="O41" s="29"/>
      <c r="P41" s="27"/>
      <c r="Q41" s="27"/>
    </row>
    <row r="42" spans="1:17" ht="12.75">
      <c r="A42" s="29"/>
      <c r="B42" s="38" t="s">
        <v>53</v>
      </c>
      <c r="C42" s="39">
        <v>26</v>
      </c>
      <c r="D42" s="39">
        <v>167</v>
      </c>
      <c r="E42" s="39">
        <v>64</v>
      </c>
      <c r="F42" s="39">
        <v>18</v>
      </c>
      <c r="G42" s="41">
        <v>223</v>
      </c>
      <c r="H42" s="39">
        <v>598</v>
      </c>
      <c r="I42" s="50">
        <v>809</v>
      </c>
      <c r="J42" s="39">
        <v>926</v>
      </c>
      <c r="K42" s="50">
        <v>568</v>
      </c>
      <c r="L42" s="50">
        <v>281</v>
      </c>
      <c r="M42" s="50">
        <v>28</v>
      </c>
      <c r="N42" s="51">
        <v>8</v>
      </c>
      <c r="O42" s="29"/>
      <c r="P42" s="27"/>
      <c r="Q42" s="27"/>
    </row>
    <row r="43" spans="1:17" ht="12.75">
      <c r="A43" s="29"/>
      <c r="B43" s="38" t="s">
        <v>54</v>
      </c>
      <c r="C43" s="39">
        <v>65</v>
      </c>
      <c r="D43" s="39">
        <v>129</v>
      </c>
      <c r="E43" s="39">
        <v>445</v>
      </c>
      <c r="F43" s="39">
        <v>217</v>
      </c>
      <c r="G43" s="41">
        <v>1048</v>
      </c>
      <c r="H43" s="39">
        <v>1673</v>
      </c>
      <c r="I43" s="50">
        <v>1912</v>
      </c>
      <c r="J43" s="39">
        <v>2166</v>
      </c>
      <c r="K43" s="50">
        <v>1739</v>
      </c>
      <c r="L43" s="50">
        <v>2396</v>
      </c>
      <c r="M43" s="50">
        <v>1021</v>
      </c>
      <c r="N43" s="51">
        <v>264</v>
      </c>
      <c r="O43" s="29"/>
      <c r="P43" s="27"/>
      <c r="Q43" s="27"/>
    </row>
    <row r="44" spans="1:17" ht="12.75">
      <c r="A44" s="29"/>
      <c r="B44" s="38" t="s">
        <v>55</v>
      </c>
      <c r="C44" s="39">
        <v>133</v>
      </c>
      <c r="D44" s="39">
        <v>395</v>
      </c>
      <c r="E44" s="39">
        <v>173</v>
      </c>
      <c r="F44" s="39">
        <v>136</v>
      </c>
      <c r="G44" s="41">
        <v>352</v>
      </c>
      <c r="H44" s="39">
        <v>548</v>
      </c>
      <c r="I44" s="50">
        <v>840</v>
      </c>
      <c r="J44" s="39">
        <v>706</v>
      </c>
      <c r="K44" s="50">
        <v>487</v>
      </c>
      <c r="L44" s="50">
        <v>456</v>
      </c>
      <c r="M44" s="50">
        <v>339</v>
      </c>
      <c r="N44" s="51">
        <v>148</v>
      </c>
      <c r="O44" s="29"/>
      <c r="P44" s="27"/>
      <c r="Q44" s="27"/>
    </row>
    <row r="45" spans="1:17" ht="12.75">
      <c r="A45" s="29"/>
      <c r="B45" s="38"/>
      <c r="C45" s="39"/>
      <c r="D45" s="39"/>
      <c r="E45" s="39"/>
      <c r="F45" s="39"/>
      <c r="G45" s="41"/>
      <c r="H45" s="39"/>
      <c r="I45" s="50"/>
      <c r="J45" s="39"/>
      <c r="K45" s="50"/>
      <c r="L45" s="50"/>
      <c r="M45" s="50"/>
      <c r="N45" s="51"/>
      <c r="O45" s="29"/>
      <c r="P45" s="27"/>
      <c r="Q45" s="27"/>
    </row>
    <row r="46" spans="1:17" ht="12.75">
      <c r="A46" s="29"/>
      <c r="B46" s="45" t="s">
        <v>56</v>
      </c>
      <c r="C46" s="46">
        <v>627</v>
      </c>
      <c r="D46" s="46">
        <v>653</v>
      </c>
      <c r="E46" s="46">
        <v>530</v>
      </c>
      <c r="F46" s="46">
        <v>1165</v>
      </c>
      <c r="G46" s="46">
        <v>1090</v>
      </c>
      <c r="H46" s="46">
        <v>1596</v>
      </c>
      <c r="I46" s="47">
        <v>1563</v>
      </c>
      <c r="J46" s="46">
        <v>1524</v>
      </c>
      <c r="K46" s="47">
        <v>1443</v>
      </c>
      <c r="L46" s="47">
        <v>1160</v>
      </c>
      <c r="M46" s="47">
        <v>672</v>
      </c>
      <c r="N46" s="48">
        <v>508</v>
      </c>
      <c r="O46" s="29"/>
      <c r="P46" s="28"/>
      <c r="Q46" s="27"/>
    </row>
    <row r="47" spans="1:17" ht="12.75">
      <c r="A47" s="29"/>
      <c r="B47" s="38" t="s">
        <v>57</v>
      </c>
      <c r="C47" s="39">
        <v>316</v>
      </c>
      <c r="D47" s="39">
        <v>338</v>
      </c>
      <c r="E47" s="39">
        <v>154</v>
      </c>
      <c r="F47" s="39">
        <v>424</v>
      </c>
      <c r="G47" s="41">
        <v>405</v>
      </c>
      <c r="H47" s="39">
        <v>532</v>
      </c>
      <c r="I47" s="50">
        <v>673</v>
      </c>
      <c r="J47" s="39">
        <v>695</v>
      </c>
      <c r="K47" s="50">
        <v>523</v>
      </c>
      <c r="L47" s="50">
        <v>593</v>
      </c>
      <c r="M47" s="50">
        <v>432</v>
      </c>
      <c r="N47" s="51">
        <v>207</v>
      </c>
      <c r="O47" s="29"/>
      <c r="P47" s="27"/>
      <c r="Q47" s="27"/>
    </row>
    <row r="48" spans="1:17" ht="12.75">
      <c r="A48" s="29"/>
      <c r="B48" s="38" t="s">
        <v>58</v>
      </c>
      <c r="C48" s="39">
        <v>71</v>
      </c>
      <c r="D48" s="39">
        <v>30</v>
      </c>
      <c r="E48" s="39">
        <v>48</v>
      </c>
      <c r="F48" s="39">
        <v>115</v>
      </c>
      <c r="G48" s="41">
        <v>52</v>
      </c>
      <c r="H48" s="39">
        <v>17</v>
      </c>
      <c r="I48" s="50">
        <v>25</v>
      </c>
      <c r="J48" s="39">
        <v>25</v>
      </c>
      <c r="K48" s="50">
        <v>31</v>
      </c>
      <c r="L48" s="50">
        <v>35</v>
      </c>
      <c r="M48" s="50">
        <v>0</v>
      </c>
      <c r="N48" s="51">
        <v>35</v>
      </c>
      <c r="O48" s="29"/>
      <c r="P48" s="27"/>
      <c r="Q48" s="27"/>
    </row>
    <row r="49" spans="1:17" ht="12.75">
      <c r="A49" s="29"/>
      <c r="B49" s="38" t="s">
        <v>59</v>
      </c>
      <c r="C49" s="39">
        <v>195</v>
      </c>
      <c r="D49" s="39">
        <v>201</v>
      </c>
      <c r="E49" s="39">
        <v>250</v>
      </c>
      <c r="F49" s="39">
        <v>523</v>
      </c>
      <c r="G49" s="41">
        <v>509</v>
      </c>
      <c r="H49" s="39">
        <v>959</v>
      </c>
      <c r="I49" s="50">
        <v>605</v>
      </c>
      <c r="J49" s="39">
        <v>639</v>
      </c>
      <c r="K49" s="50">
        <v>762</v>
      </c>
      <c r="L49" s="50">
        <v>460</v>
      </c>
      <c r="M49" s="50">
        <v>189</v>
      </c>
      <c r="N49" s="51">
        <v>163</v>
      </c>
      <c r="O49" s="29"/>
      <c r="P49" s="27"/>
      <c r="Q49" s="27"/>
    </row>
    <row r="50" spans="1:17" ht="12.75">
      <c r="A50" s="29"/>
      <c r="B50" s="38" t="s">
        <v>55</v>
      </c>
      <c r="C50" s="39">
        <v>43</v>
      </c>
      <c r="D50" s="39">
        <v>83</v>
      </c>
      <c r="E50" s="39">
        <v>77</v>
      </c>
      <c r="F50" s="39">
        <v>102</v>
      </c>
      <c r="G50" s="41">
        <v>123</v>
      </c>
      <c r="H50" s="39">
        <v>87</v>
      </c>
      <c r="I50" s="50">
        <v>258</v>
      </c>
      <c r="J50" s="39">
        <v>163</v>
      </c>
      <c r="K50" s="50">
        <v>125</v>
      </c>
      <c r="L50" s="50">
        <v>70</v>
      </c>
      <c r="M50" s="50">
        <v>50</v>
      </c>
      <c r="N50" s="51">
        <v>102</v>
      </c>
      <c r="O50" s="29"/>
      <c r="P50" s="27"/>
      <c r="Q50" s="27"/>
    </row>
    <row r="51" spans="1:17" ht="12.75">
      <c r="A51" s="29"/>
      <c r="B51" s="38"/>
      <c r="C51" s="39"/>
      <c r="D51" s="39"/>
      <c r="E51" s="39"/>
      <c r="F51" s="39"/>
      <c r="G51" s="41"/>
      <c r="H51" s="39"/>
      <c r="I51" s="50"/>
      <c r="J51" s="39"/>
      <c r="K51" s="50"/>
      <c r="L51" s="50"/>
      <c r="M51" s="50"/>
      <c r="N51" s="51"/>
      <c r="O51" s="29"/>
      <c r="P51" s="27"/>
      <c r="Q51" s="27"/>
    </row>
    <row r="52" spans="1:17" ht="12.75">
      <c r="A52" s="29"/>
      <c r="B52" s="45" t="s">
        <v>60</v>
      </c>
      <c r="C52" s="46">
        <v>1059</v>
      </c>
      <c r="D52" s="46">
        <v>1106</v>
      </c>
      <c r="E52" s="46">
        <v>985</v>
      </c>
      <c r="F52" s="46">
        <v>1075</v>
      </c>
      <c r="G52" s="46">
        <v>1919</v>
      </c>
      <c r="H52" s="46">
        <v>2843</v>
      </c>
      <c r="I52" s="47">
        <v>4037</v>
      </c>
      <c r="J52" s="46">
        <v>2936</v>
      </c>
      <c r="K52" s="47">
        <v>2093</v>
      </c>
      <c r="L52" s="47">
        <v>2078</v>
      </c>
      <c r="M52" s="47">
        <v>1435</v>
      </c>
      <c r="N52" s="48">
        <v>1676</v>
      </c>
      <c r="O52" s="29"/>
      <c r="P52" s="28"/>
      <c r="Q52" s="27"/>
    </row>
    <row r="53" spans="1:17" ht="12.75">
      <c r="A53" s="29"/>
      <c r="B53" s="38" t="s">
        <v>61</v>
      </c>
      <c r="C53" s="39">
        <v>861</v>
      </c>
      <c r="D53" s="39">
        <v>848</v>
      </c>
      <c r="E53" s="39">
        <v>726</v>
      </c>
      <c r="F53" s="39">
        <v>795</v>
      </c>
      <c r="G53" s="39">
        <v>1535</v>
      </c>
      <c r="H53" s="39">
        <v>2176</v>
      </c>
      <c r="I53" s="50">
        <v>3259</v>
      </c>
      <c r="J53" s="39">
        <v>2292</v>
      </c>
      <c r="K53" s="50">
        <v>1551</v>
      </c>
      <c r="L53" s="50">
        <v>1596</v>
      </c>
      <c r="M53" s="50">
        <v>1055</v>
      </c>
      <c r="N53" s="51">
        <v>1396</v>
      </c>
      <c r="O53" s="29"/>
      <c r="P53" s="27"/>
      <c r="Q53" s="27"/>
    </row>
    <row r="54" spans="1:17" ht="12.75">
      <c r="A54" s="29"/>
      <c r="B54" s="38" t="s">
        <v>62</v>
      </c>
      <c r="C54" s="39">
        <v>174</v>
      </c>
      <c r="D54" s="39">
        <v>227</v>
      </c>
      <c r="E54" s="39">
        <v>206</v>
      </c>
      <c r="F54" s="39">
        <v>272</v>
      </c>
      <c r="G54" s="41">
        <v>319</v>
      </c>
      <c r="H54" s="39">
        <v>487</v>
      </c>
      <c r="I54" s="50">
        <v>687</v>
      </c>
      <c r="J54" s="39">
        <v>517</v>
      </c>
      <c r="K54" s="50">
        <v>495</v>
      </c>
      <c r="L54" s="50">
        <v>424</v>
      </c>
      <c r="M54" s="50">
        <v>331</v>
      </c>
      <c r="N54" s="51">
        <v>242</v>
      </c>
      <c r="O54" s="29"/>
      <c r="P54" s="27"/>
      <c r="Q54" s="27"/>
    </row>
    <row r="55" spans="1:17" ht="12.75">
      <c r="A55" s="29"/>
      <c r="B55" s="38" t="s">
        <v>55</v>
      </c>
      <c r="C55" s="39">
        <v>23</v>
      </c>
      <c r="D55" s="39">
        <v>30</v>
      </c>
      <c r="E55" s="39">
        <v>51</v>
      </c>
      <c r="F55" s="39">
        <v>7</v>
      </c>
      <c r="G55" s="41">
        <v>64</v>
      </c>
      <c r="H55" s="39">
        <v>179</v>
      </c>
      <c r="I55" s="50">
        <v>90</v>
      </c>
      <c r="J55" s="39">
        <v>125</v>
      </c>
      <c r="K55" s="50">
        <v>46</v>
      </c>
      <c r="L55" s="50">
        <v>57</v>
      </c>
      <c r="M55" s="50">
        <v>48</v>
      </c>
      <c r="N55" s="51">
        <v>37</v>
      </c>
      <c r="O55" s="29"/>
      <c r="P55" s="27"/>
      <c r="Q55" s="27"/>
    </row>
    <row r="56" spans="1:17" ht="12.75">
      <c r="A56" s="29"/>
      <c r="B56" s="38"/>
      <c r="C56" s="39"/>
      <c r="D56" s="39"/>
      <c r="E56" s="39"/>
      <c r="F56" s="39"/>
      <c r="G56" s="41"/>
      <c r="H56" s="39"/>
      <c r="I56" s="50"/>
      <c r="J56" s="39"/>
      <c r="K56" s="50"/>
      <c r="L56" s="50"/>
      <c r="M56" s="50"/>
      <c r="N56" s="51"/>
      <c r="O56" s="29"/>
      <c r="P56" s="27"/>
      <c r="Q56" s="27"/>
    </row>
    <row r="57" spans="1:17" ht="12.75">
      <c r="A57" s="29"/>
      <c r="B57" s="45" t="s">
        <v>63</v>
      </c>
      <c r="C57" s="46">
        <v>2317</v>
      </c>
      <c r="D57" s="46">
        <v>3885</v>
      </c>
      <c r="E57" s="46">
        <v>4162</v>
      </c>
      <c r="F57" s="46">
        <v>5519</v>
      </c>
      <c r="G57" s="46">
        <v>5538</v>
      </c>
      <c r="H57" s="46">
        <v>8029</v>
      </c>
      <c r="I57" s="47">
        <v>11524</v>
      </c>
      <c r="J57" s="46">
        <v>12447</v>
      </c>
      <c r="K57" s="47">
        <v>8175</v>
      </c>
      <c r="L57" s="47">
        <v>6472</v>
      </c>
      <c r="M57" s="47">
        <v>4962</v>
      </c>
      <c r="N57" s="48">
        <v>4521</v>
      </c>
      <c r="O57" s="29"/>
      <c r="P57" s="28"/>
      <c r="Q57" s="27"/>
    </row>
    <row r="58" spans="1:17" ht="12.75">
      <c r="A58" s="29"/>
      <c r="B58" s="45" t="s">
        <v>64</v>
      </c>
      <c r="C58" s="46">
        <v>452</v>
      </c>
      <c r="D58" s="46">
        <v>1384</v>
      </c>
      <c r="E58" s="55">
        <v>815</v>
      </c>
      <c r="F58" s="55">
        <v>1352</v>
      </c>
      <c r="G58" s="55">
        <v>1344</v>
      </c>
      <c r="H58" s="55">
        <v>1446</v>
      </c>
      <c r="I58" s="47">
        <v>2840</v>
      </c>
      <c r="J58" s="55">
        <v>2253</v>
      </c>
      <c r="K58" s="47">
        <v>1142</v>
      </c>
      <c r="L58" s="47">
        <v>1283</v>
      </c>
      <c r="M58" s="47">
        <v>1329</v>
      </c>
      <c r="N58" s="48">
        <v>1295</v>
      </c>
      <c r="O58" s="29"/>
      <c r="P58" s="28"/>
      <c r="Q58" s="27"/>
    </row>
    <row r="59" spans="1:17" ht="12.75">
      <c r="A59" s="29"/>
      <c r="B59" s="38" t="s">
        <v>65</v>
      </c>
      <c r="C59" s="39">
        <v>35</v>
      </c>
      <c r="D59" s="39">
        <v>267</v>
      </c>
      <c r="E59" s="39">
        <v>156</v>
      </c>
      <c r="F59" s="39">
        <v>60</v>
      </c>
      <c r="G59" s="41">
        <v>152</v>
      </c>
      <c r="H59" s="39">
        <v>293</v>
      </c>
      <c r="I59" s="50">
        <v>802</v>
      </c>
      <c r="J59" s="39">
        <v>439</v>
      </c>
      <c r="K59" s="50">
        <v>133</v>
      </c>
      <c r="L59" s="50">
        <v>215</v>
      </c>
      <c r="M59" s="50">
        <v>115</v>
      </c>
      <c r="N59" s="51">
        <v>171</v>
      </c>
      <c r="O59" s="29"/>
      <c r="P59" s="27"/>
      <c r="Q59" s="27"/>
    </row>
    <row r="60" spans="1:17" ht="12.75">
      <c r="A60" s="29"/>
      <c r="B60" s="38" t="s">
        <v>66</v>
      </c>
      <c r="C60" s="39">
        <v>102</v>
      </c>
      <c r="D60" s="39">
        <v>159</v>
      </c>
      <c r="E60" s="39">
        <v>165</v>
      </c>
      <c r="F60" s="39">
        <v>226</v>
      </c>
      <c r="G60" s="41">
        <v>196</v>
      </c>
      <c r="H60" s="39">
        <v>131</v>
      </c>
      <c r="I60" s="50">
        <v>421</v>
      </c>
      <c r="J60" s="39">
        <v>250</v>
      </c>
      <c r="K60" s="50">
        <v>184</v>
      </c>
      <c r="L60" s="50">
        <v>195</v>
      </c>
      <c r="M60" s="50">
        <v>169</v>
      </c>
      <c r="N60" s="51">
        <v>128</v>
      </c>
      <c r="O60" s="29"/>
      <c r="P60" s="27"/>
      <c r="Q60" s="27"/>
    </row>
    <row r="61" spans="1:17" ht="12.75">
      <c r="A61" s="29"/>
      <c r="B61" s="38" t="s">
        <v>67</v>
      </c>
      <c r="C61" s="39">
        <v>191</v>
      </c>
      <c r="D61" s="39">
        <v>324</v>
      </c>
      <c r="E61" s="39">
        <v>218</v>
      </c>
      <c r="F61" s="39">
        <v>498</v>
      </c>
      <c r="G61" s="41">
        <v>525</v>
      </c>
      <c r="H61" s="39">
        <v>411</v>
      </c>
      <c r="I61" s="50">
        <v>798</v>
      </c>
      <c r="J61" s="39">
        <v>769</v>
      </c>
      <c r="K61" s="50">
        <v>528</v>
      </c>
      <c r="L61" s="50">
        <v>521</v>
      </c>
      <c r="M61" s="50">
        <v>623</v>
      </c>
      <c r="N61" s="51">
        <v>566</v>
      </c>
      <c r="O61" s="29"/>
      <c r="P61" s="27"/>
      <c r="Q61" s="27"/>
    </row>
    <row r="62" spans="1:17" ht="12.75">
      <c r="A62" s="29"/>
      <c r="B62" s="38" t="s">
        <v>68</v>
      </c>
      <c r="C62" s="39">
        <v>93</v>
      </c>
      <c r="D62" s="39">
        <v>550</v>
      </c>
      <c r="E62" s="39">
        <v>248</v>
      </c>
      <c r="F62" s="39">
        <v>456</v>
      </c>
      <c r="G62" s="41">
        <v>366</v>
      </c>
      <c r="H62" s="39">
        <v>508</v>
      </c>
      <c r="I62" s="50">
        <v>665</v>
      </c>
      <c r="J62" s="39">
        <v>723</v>
      </c>
      <c r="K62" s="50">
        <v>251</v>
      </c>
      <c r="L62" s="50">
        <v>330</v>
      </c>
      <c r="M62" s="50">
        <v>383</v>
      </c>
      <c r="N62" s="51">
        <v>338</v>
      </c>
      <c r="O62" s="29"/>
      <c r="P62" s="27"/>
      <c r="Q62" s="27"/>
    </row>
    <row r="63" spans="1:17" ht="12.75">
      <c r="A63" s="29"/>
      <c r="B63" s="38" t="s">
        <v>69</v>
      </c>
      <c r="C63" s="39">
        <v>29</v>
      </c>
      <c r="D63" s="39">
        <v>81</v>
      </c>
      <c r="E63" s="39">
        <v>26</v>
      </c>
      <c r="F63" s="39">
        <v>110</v>
      </c>
      <c r="G63" s="41">
        <v>104</v>
      </c>
      <c r="H63" s="39">
        <v>101</v>
      </c>
      <c r="I63" s="50">
        <v>151</v>
      </c>
      <c r="J63" s="39">
        <v>69</v>
      </c>
      <c r="K63" s="50">
        <v>45</v>
      </c>
      <c r="L63" s="50">
        <v>19</v>
      </c>
      <c r="M63" s="50">
        <v>37</v>
      </c>
      <c r="N63" s="51">
        <v>90</v>
      </c>
      <c r="O63" s="29"/>
      <c r="P63" s="27"/>
      <c r="Q63" s="27"/>
    </row>
    <row r="64" spans="1:17" ht="12.75">
      <c r="A64" s="29"/>
      <c r="B64" s="38" t="s">
        <v>70</v>
      </c>
      <c r="C64" s="39">
        <v>14</v>
      </c>
      <c r="D64" s="39">
        <v>41</v>
      </c>
      <c r="E64" s="39">
        <v>44</v>
      </c>
      <c r="F64" s="39">
        <v>18</v>
      </c>
      <c r="G64" s="41">
        <v>0</v>
      </c>
      <c r="H64" s="39">
        <v>58</v>
      </c>
      <c r="I64" s="50">
        <v>45</v>
      </c>
      <c r="J64" s="39">
        <v>83</v>
      </c>
      <c r="K64" s="50">
        <v>87</v>
      </c>
      <c r="L64" s="50">
        <v>74</v>
      </c>
      <c r="M64" s="50">
        <v>60</v>
      </c>
      <c r="N64" s="51">
        <v>29</v>
      </c>
      <c r="O64" s="29"/>
      <c r="P64" s="27"/>
      <c r="Q64" s="27"/>
    </row>
    <row r="65" spans="1:17" ht="12.75">
      <c r="A65" s="29"/>
      <c r="B65" s="38" t="s">
        <v>71</v>
      </c>
      <c r="C65" s="39">
        <v>122</v>
      </c>
      <c r="D65" s="39">
        <v>476</v>
      </c>
      <c r="E65" s="39">
        <v>346</v>
      </c>
      <c r="F65" s="39">
        <v>278</v>
      </c>
      <c r="G65" s="41">
        <v>351</v>
      </c>
      <c r="H65" s="39">
        <v>872</v>
      </c>
      <c r="I65" s="50">
        <v>925</v>
      </c>
      <c r="J65" s="39">
        <v>1188</v>
      </c>
      <c r="K65" s="50">
        <v>674</v>
      </c>
      <c r="L65" s="50">
        <v>437</v>
      </c>
      <c r="M65" s="50">
        <v>474</v>
      </c>
      <c r="N65" s="51">
        <v>328</v>
      </c>
      <c r="O65" s="29"/>
      <c r="P65" s="27"/>
      <c r="Q65" s="27"/>
    </row>
    <row r="66" spans="1:17" ht="12.75">
      <c r="A66" s="29"/>
      <c r="B66" s="38" t="s">
        <v>72</v>
      </c>
      <c r="C66" s="39">
        <v>66</v>
      </c>
      <c r="D66" s="39">
        <v>63</v>
      </c>
      <c r="E66" s="39">
        <v>282</v>
      </c>
      <c r="F66" s="39">
        <v>88</v>
      </c>
      <c r="G66" s="41">
        <v>133</v>
      </c>
      <c r="H66" s="39">
        <v>142</v>
      </c>
      <c r="I66" s="50">
        <v>227</v>
      </c>
      <c r="J66" s="39">
        <v>179</v>
      </c>
      <c r="K66" s="50">
        <v>203</v>
      </c>
      <c r="L66" s="50">
        <v>114</v>
      </c>
      <c r="M66" s="50">
        <v>40</v>
      </c>
      <c r="N66" s="51">
        <v>16</v>
      </c>
      <c r="O66" s="29"/>
      <c r="P66" s="27"/>
      <c r="Q66" s="27"/>
    </row>
    <row r="67" spans="1:17" ht="12.75">
      <c r="A67" s="29"/>
      <c r="B67" s="38" t="s">
        <v>73</v>
      </c>
      <c r="C67" s="39">
        <v>0</v>
      </c>
      <c r="D67" s="39">
        <v>5</v>
      </c>
      <c r="E67" s="39">
        <v>83</v>
      </c>
      <c r="F67" s="39">
        <v>35</v>
      </c>
      <c r="G67" s="41">
        <v>33</v>
      </c>
      <c r="H67" s="39">
        <v>37</v>
      </c>
      <c r="I67" s="50">
        <v>13</v>
      </c>
      <c r="J67" s="39">
        <v>15</v>
      </c>
      <c r="K67" s="50">
        <v>20</v>
      </c>
      <c r="L67" s="50">
        <v>9</v>
      </c>
      <c r="M67" s="50">
        <v>27</v>
      </c>
      <c r="N67" s="51">
        <v>0</v>
      </c>
      <c r="O67" s="29"/>
      <c r="P67" s="27"/>
      <c r="Q67" s="27"/>
    </row>
    <row r="68" spans="1:17" ht="12.75">
      <c r="A68" s="29"/>
      <c r="B68" s="38" t="s">
        <v>74</v>
      </c>
      <c r="C68" s="39">
        <v>815</v>
      </c>
      <c r="D68" s="39">
        <v>896</v>
      </c>
      <c r="E68" s="39">
        <v>1337</v>
      </c>
      <c r="F68" s="39">
        <v>2101</v>
      </c>
      <c r="G68" s="39">
        <v>1893</v>
      </c>
      <c r="H68" s="39">
        <v>2803</v>
      </c>
      <c r="I68" s="50">
        <v>4587</v>
      </c>
      <c r="J68" s="39">
        <v>4685</v>
      </c>
      <c r="K68" s="50">
        <v>3047</v>
      </c>
      <c r="L68" s="50">
        <v>2466</v>
      </c>
      <c r="M68" s="50">
        <v>1251</v>
      </c>
      <c r="N68" s="51">
        <v>1318</v>
      </c>
      <c r="O68" s="29"/>
      <c r="P68" s="27"/>
      <c r="Q68" s="27"/>
    </row>
    <row r="69" spans="1:17" ht="12.75">
      <c r="A69" s="29"/>
      <c r="B69" s="38" t="s">
        <v>75</v>
      </c>
      <c r="C69" s="39">
        <v>550</v>
      </c>
      <c r="D69" s="39">
        <v>730</v>
      </c>
      <c r="E69" s="39">
        <v>838</v>
      </c>
      <c r="F69" s="39">
        <v>1225</v>
      </c>
      <c r="G69" s="39">
        <v>1298</v>
      </c>
      <c r="H69" s="39">
        <v>2005</v>
      </c>
      <c r="I69" s="50">
        <v>2044</v>
      </c>
      <c r="J69" s="39">
        <v>3164</v>
      </c>
      <c r="K69" s="50">
        <v>2018</v>
      </c>
      <c r="L69" s="50">
        <v>1134</v>
      </c>
      <c r="M69" s="50">
        <v>940</v>
      </c>
      <c r="N69" s="51">
        <v>1041</v>
      </c>
      <c r="O69" s="29"/>
      <c r="P69" s="27"/>
      <c r="Q69" s="27"/>
    </row>
    <row r="70" spans="1:17" ht="12.75">
      <c r="A70" s="29"/>
      <c r="B70" s="38" t="s">
        <v>76</v>
      </c>
      <c r="C70" s="39">
        <v>83</v>
      </c>
      <c r="D70" s="39">
        <v>97</v>
      </c>
      <c r="E70" s="39">
        <v>170</v>
      </c>
      <c r="F70" s="39">
        <v>126</v>
      </c>
      <c r="G70" s="41">
        <v>160</v>
      </c>
      <c r="H70" s="39">
        <v>202</v>
      </c>
      <c r="I70" s="50">
        <v>300</v>
      </c>
      <c r="J70" s="39">
        <v>377</v>
      </c>
      <c r="K70" s="50">
        <v>323</v>
      </c>
      <c r="L70" s="50">
        <v>292</v>
      </c>
      <c r="M70" s="50">
        <v>363</v>
      </c>
      <c r="N70" s="51">
        <v>256</v>
      </c>
      <c r="O70" s="29"/>
      <c r="P70" s="27"/>
      <c r="Q70" s="27"/>
    </row>
    <row r="71" spans="1:17" ht="12.75">
      <c r="A71" s="29"/>
      <c r="B71" s="38" t="s">
        <v>55</v>
      </c>
      <c r="C71" s="39">
        <v>212</v>
      </c>
      <c r="D71" s="39">
        <v>189</v>
      </c>
      <c r="E71" s="39">
        <v>245</v>
      </c>
      <c r="F71" s="39">
        <v>293</v>
      </c>
      <c r="G71" s="41">
        <v>322</v>
      </c>
      <c r="H71" s="39">
        <v>458</v>
      </c>
      <c r="I71" s="50">
        <v>540</v>
      </c>
      <c r="J71" s="39">
        <v>499</v>
      </c>
      <c r="K71" s="50">
        <v>656</v>
      </c>
      <c r="L71" s="50">
        <v>657</v>
      </c>
      <c r="M71" s="50">
        <v>474</v>
      </c>
      <c r="N71" s="51">
        <v>235</v>
      </c>
      <c r="O71" s="29"/>
      <c r="P71" s="27"/>
      <c r="Q71" s="27"/>
    </row>
    <row r="72" spans="1:17" ht="12.75">
      <c r="A72" s="29"/>
      <c r="B72" s="38"/>
      <c r="C72" s="39"/>
      <c r="D72" s="39"/>
      <c r="E72" s="39"/>
      <c r="F72" s="39"/>
      <c r="G72" s="41"/>
      <c r="H72" s="39"/>
      <c r="I72" s="50"/>
      <c r="J72" s="39"/>
      <c r="K72" s="50"/>
      <c r="L72" s="50"/>
      <c r="M72" s="50"/>
      <c r="N72" s="51"/>
      <c r="O72" s="29"/>
      <c r="P72" s="27"/>
      <c r="Q72" s="27"/>
    </row>
    <row r="73" spans="1:17" ht="12.75">
      <c r="A73" s="29"/>
      <c r="B73" s="45" t="s">
        <v>77</v>
      </c>
      <c r="C73" s="46">
        <v>337</v>
      </c>
      <c r="D73" s="46">
        <v>211</v>
      </c>
      <c r="E73" s="46">
        <v>236</v>
      </c>
      <c r="F73" s="46">
        <v>488</v>
      </c>
      <c r="G73" s="56">
        <v>716</v>
      </c>
      <c r="H73" s="46">
        <v>1109</v>
      </c>
      <c r="I73" s="47">
        <v>1508</v>
      </c>
      <c r="J73" s="46">
        <v>1270</v>
      </c>
      <c r="K73" s="47">
        <v>1053</v>
      </c>
      <c r="L73" s="47">
        <v>759</v>
      </c>
      <c r="M73" s="47">
        <v>407</v>
      </c>
      <c r="N73" s="48">
        <v>593</v>
      </c>
      <c r="O73" s="29"/>
      <c r="P73" s="28"/>
      <c r="Q73" s="27"/>
    </row>
    <row r="74" spans="1:17" ht="12.75">
      <c r="A74" s="29"/>
      <c r="B74" s="38" t="s">
        <v>78</v>
      </c>
      <c r="C74" s="39">
        <v>322</v>
      </c>
      <c r="D74" s="39">
        <v>190</v>
      </c>
      <c r="E74" s="39">
        <v>228</v>
      </c>
      <c r="F74" s="39">
        <v>400</v>
      </c>
      <c r="G74" s="41">
        <v>700</v>
      </c>
      <c r="H74" s="39">
        <v>850</v>
      </c>
      <c r="I74" s="50">
        <v>1347</v>
      </c>
      <c r="J74" s="39">
        <v>1159</v>
      </c>
      <c r="K74" s="50">
        <v>1007</v>
      </c>
      <c r="L74" s="50">
        <v>739</v>
      </c>
      <c r="M74" s="50">
        <v>341</v>
      </c>
      <c r="N74" s="51">
        <v>593</v>
      </c>
      <c r="O74" s="29"/>
      <c r="P74" s="27"/>
      <c r="Q74" s="27"/>
    </row>
    <row r="75" spans="1:17" ht="12.75">
      <c r="A75" s="29"/>
      <c r="B75" s="38" t="s">
        <v>79</v>
      </c>
      <c r="C75" s="39">
        <v>15</v>
      </c>
      <c r="D75" s="39">
        <v>20</v>
      </c>
      <c r="E75" s="39">
        <v>8</v>
      </c>
      <c r="F75" s="39">
        <v>87</v>
      </c>
      <c r="G75" s="41">
        <v>15</v>
      </c>
      <c r="H75" s="39">
        <v>259</v>
      </c>
      <c r="I75" s="50">
        <v>160</v>
      </c>
      <c r="J75" s="39">
        <v>111</v>
      </c>
      <c r="K75" s="50">
        <v>46</v>
      </c>
      <c r="L75" s="50">
        <v>20</v>
      </c>
      <c r="M75" s="50">
        <v>66</v>
      </c>
      <c r="N75" s="51">
        <v>0</v>
      </c>
      <c r="O75" s="29"/>
      <c r="P75" s="27"/>
      <c r="Q75" s="27"/>
    </row>
    <row r="76" spans="1:17" ht="12.75">
      <c r="A76" s="29"/>
      <c r="B76" s="38" t="s">
        <v>55</v>
      </c>
      <c r="C76" s="39">
        <v>0</v>
      </c>
      <c r="D76" s="39">
        <v>0</v>
      </c>
      <c r="E76" s="39">
        <v>0</v>
      </c>
      <c r="F76" s="39">
        <v>0</v>
      </c>
      <c r="G76" s="41">
        <v>0</v>
      </c>
      <c r="H76" s="39">
        <v>0</v>
      </c>
      <c r="I76" s="50">
        <v>0</v>
      </c>
      <c r="J76" s="39">
        <v>0</v>
      </c>
      <c r="K76" s="50">
        <v>0</v>
      </c>
      <c r="L76" s="50">
        <v>0</v>
      </c>
      <c r="M76" s="50">
        <v>0</v>
      </c>
      <c r="N76" s="51">
        <v>0</v>
      </c>
      <c r="O76" s="29"/>
      <c r="P76" s="27"/>
      <c r="Q76" s="27"/>
    </row>
    <row r="77" spans="1:17" ht="12.75">
      <c r="A77" s="29"/>
      <c r="B77" s="38"/>
      <c r="C77" s="39"/>
      <c r="D77" s="39"/>
      <c r="E77" s="39"/>
      <c r="F77" s="39"/>
      <c r="G77" s="41"/>
      <c r="H77" s="39"/>
      <c r="I77" s="50"/>
      <c r="J77" s="39"/>
      <c r="K77" s="50"/>
      <c r="L77" s="50"/>
      <c r="M77" s="50"/>
      <c r="N77" s="51"/>
      <c r="O77" s="29"/>
      <c r="P77" s="27"/>
      <c r="Q77" s="27"/>
    </row>
    <row r="78" spans="1:17" ht="13.5" thickBot="1">
      <c r="A78" s="29"/>
      <c r="B78" s="57" t="s">
        <v>80</v>
      </c>
      <c r="C78" s="58">
        <v>0</v>
      </c>
      <c r="D78" s="58">
        <v>0</v>
      </c>
      <c r="E78" s="58">
        <v>20</v>
      </c>
      <c r="F78" s="58">
        <v>98</v>
      </c>
      <c r="G78" s="59">
        <v>75</v>
      </c>
      <c r="H78" s="58">
        <v>115</v>
      </c>
      <c r="I78" s="60">
        <v>135</v>
      </c>
      <c r="J78" s="58">
        <v>275</v>
      </c>
      <c r="K78" s="60">
        <v>74</v>
      </c>
      <c r="L78" s="60">
        <v>39</v>
      </c>
      <c r="M78" s="60">
        <v>142</v>
      </c>
      <c r="N78" s="61">
        <v>8</v>
      </c>
      <c r="O78" s="29"/>
      <c r="P78" s="27"/>
      <c r="Q78" s="27"/>
    </row>
    <row r="79" spans="1:17" ht="30" customHeight="1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7"/>
      <c r="Q79" s="27"/>
    </row>
    <row r="80" spans="1:17" ht="14.25">
      <c r="A80" s="29"/>
      <c r="B80" s="62" t="s">
        <v>81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7"/>
      <c r="Q80" s="27"/>
    </row>
    <row r="81" spans="1:15" ht="15.75" customHeight="1">
      <c r="A81" s="29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29"/>
    </row>
    <row r="82" spans="1:15" ht="18" customHeight="1">
      <c r="A82" s="29"/>
      <c r="B82" s="64" t="s">
        <v>84</v>
      </c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</row>
    <row r="83" spans="1:15" ht="6" customHeight="1">
      <c r="A83" s="29"/>
      <c r="B83" s="65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</row>
    <row r="84" spans="1:15" ht="18" customHeight="1">
      <c r="A84" s="29"/>
      <c r="B84" s="66" t="s">
        <v>85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</row>
    <row r="86" ht="12.75">
      <c r="B86" t="s">
        <v>113</v>
      </c>
    </row>
    <row r="98" spans="2:14" ht="12.75" hidden="1">
      <c r="B98" t="s">
        <v>112</v>
      </c>
      <c r="C98">
        <f>IF(ISNUMBER('STATISTICAL SERVICE 2005'!C7),1,0)</f>
        <v>1</v>
      </c>
      <c r="D98">
        <f>IF(ISNUMBER('STATISTICAL SERVICE 2005'!D7),1,0)</f>
        <v>1</v>
      </c>
      <c r="E98">
        <f>IF(ISNUMBER('STATISTICAL SERVICE 2005'!E7),1,0)</f>
        <v>1</v>
      </c>
      <c r="F98">
        <f>IF(ISNUMBER('STATISTICAL SERVICE 2005'!F7),1,0)</f>
        <v>1</v>
      </c>
      <c r="G98">
        <f>IF(ISNUMBER('STATISTICAL SERVICE 2005'!G7),1,0)</f>
        <v>1</v>
      </c>
      <c r="H98">
        <f>IF(ISNUMBER('STATISTICAL SERVICE 2005'!H7),1,0)</f>
        <v>1</v>
      </c>
      <c r="I98">
        <f>IF(ISNUMBER('STATISTICAL SERVICE 2005'!I7),1,0)</f>
        <v>1</v>
      </c>
      <c r="J98">
        <f>IF(ISNUMBER('STATISTICAL SERVICE 2005'!J7),1,0)</f>
        <v>1</v>
      </c>
      <c r="K98">
        <f>IF(ISNUMBER('STATISTICAL SERVICE 2005'!K7),1,0)</f>
        <v>1</v>
      </c>
      <c r="L98">
        <f>IF(ISNUMBER('STATISTICAL SERVICE 2005'!L7),1,0)</f>
        <v>1</v>
      </c>
      <c r="M98">
        <f>IF(ISNUMBER('STATISTICAL SERVICE 2005'!M7),1,0)</f>
        <v>1</v>
      </c>
      <c r="N98">
        <f>IF(ISNUMBER('STATISTICAL SERVICE 2005'!N7),1,0)</f>
        <v>1</v>
      </c>
    </row>
    <row r="99" spans="2:14" ht="12.75" hidden="1">
      <c r="B99" s="29" t="s">
        <v>115</v>
      </c>
      <c r="C99" s="29">
        <f>IF(SUM($C98:$N98)=1,1,0)</f>
        <v>0</v>
      </c>
      <c r="D99" s="29">
        <f>IF(SUM($C98:$N98)=2,1,0)</f>
        <v>0</v>
      </c>
      <c r="E99" s="29">
        <f>IF(SUM($C98:$N98)=3,1,0)</f>
        <v>0</v>
      </c>
      <c r="F99" s="29">
        <f>IF(SUM($C98:$N98)=4,1,0)</f>
        <v>0</v>
      </c>
      <c r="G99" s="29">
        <f>IF(SUM($C98:$N98)=5,1,0)</f>
        <v>0</v>
      </c>
      <c r="H99" s="29">
        <f>IF(SUM($C98:$N98)=6,1,0)</f>
        <v>0</v>
      </c>
      <c r="I99" s="29">
        <f>IF(SUM($C98:$N98)=7,1,0)</f>
        <v>0</v>
      </c>
      <c r="J99" s="29">
        <f>IF(SUM($C98:$N98)=8,1,0)</f>
        <v>0</v>
      </c>
      <c r="K99" s="29">
        <f>IF(SUM($C98:$N98)=9,1,0)</f>
        <v>0</v>
      </c>
      <c r="L99" s="29">
        <f>IF(SUM($C98:$N98)=10,1,0)</f>
        <v>0</v>
      </c>
      <c r="M99" s="29">
        <f>IF(SUM($C98:$N98)=11,1,0)</f>
        <v>0</v>
      </c>
      <c r="N99" s="29">
        <f>IF(SUM($C98:$N98)=12,1,0)</f>
        <v>1</v>
      </c>
    </row>
  </sheetData>
  <sheetProtection/>
  <mergeCells count="2">
    <mergeCell ref="B1:N1"/>
    <mergeCell ref="C4:N4"/>
  </mergeCells>
  <printOptions horizontalCentered="1"/>
  <pageMargins left="0.25" right="0.25" top="0.25" bottom="0.25" header="0.011811024" footer="0.011811024"/>
  <pageSetup fitToHeight="1" fitToWidth="1" horizontalDpi="300" verticalDpi="300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zoomScalePageLayoutView="0" workbookViewId="0" topLeftCell="A1">
      <selection activeCell="A1" sqref="A1:O1"/>
    </sheetView>
  </sheetViews>
  <sheetFormatPr defaultColWidth="9.140625" defaultRowHeight="18" customHeight="1"/>
  <cols>
    <col min="1" max="1" width="19.7109375" style="0" customWidth="1"/>
    <col min="2" max="14" width="10.8515625" style="0" customWidth="1"/>
    <col min="15" max="15" width="18.7109375" style="0" customWidth="1"/>
    <col min="18" max="18" width="12.140625" style="0" customWidth="1"/>
  </cols>
  <sheetData>
    <row r="1" spans="1:15" s="5" customFormat="1" ht="18" customHeight="1">
      <c r="A1" s="193" t="s">
        <v>225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</row>
    <row r="2" spans="1:15" s="5" customFormat="1" ht="18" customHeight="1">
      <c r="A2" s="193" t="s">
        <v>226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</row>
    <row r="3" spans="1:14" ht="18" customHeight="1" thickBot="1">
      <c r="A3" s="19"/>
      <c r="B3" s="5"/>
      <c r="C3" s="19"/>
      <c r="D3" s="20"/>
      <c r="E3" s="12"/>
      <c r="F3" s="12"/>
      <c r="G3" s="12"/>
      <c r="H3" s="12"/>
      <c r="I3" s="12"/>
      <c r="J3" s="12"/>
      <c r="K3" s="12"/>
      <c r="L3" s="12"/>
      <c r="M3" s="12"/>
      <c r="N3" s="5"/>
    </row>
    <row r="4" spans="1:15" ht="40.5" customHeight="1">
      <c r="A4" s="139" t="s">
        <v>120</v>
      </c>
      <c r="B4" s="87" t="s">
        <v>155</v>
      </c>
      <c r="C4" s="88" t="s">
        <v>156</v>
      </c>
      <c r="D4" s="88" t="s">
        <v>157</v>
      </c>
      <c r="E4" s="88" t="s">
        <v>158</v>
      </c>
      <c r="F4" s="88" t="s">
        <v>159</v>
      </c>
      <c r="G4" s="88" t="s">
        <v>160</v>
      </c>
      <c r="H4" s="88" t="s">
        <v>161</v>
      </c>
      <c r="I4" s="88" t="s">
        <v>162</v>
      </c>
      <c r="J4" s="88" t="s">
        <v>163</v>
      </c>
      <c r="K4" s="88" t="s">
        <v>164</v>
      </c>
      <c r="L4" s="88" t="s">
        <v>165</v>
      </c>
      <c r="M4" s="159" t="s">
        <v>166</v>
      </c>
      <c r="N4" s="158" t="s">
        <v>258</v>
      </c>
      <c r="O4" s="140" t="s">
        <v>13</v>
      </c>
    </row>
    <row r="5" spans="1:15" ht="15" customHeight="1">
      <c r="A5" s="90" t="s">
        <v>121</v>
      </c>
      <c r="B5" s="119">
        <f>IF(AND(ISNUMBER('2014 By month country'!B5),'2013 By month country'!B5&gt;0,'2013 By month country'!B5&lt;&gt;""),'2014 By month country'!B5/'2013 By month country'!B5-1,"")</f>
        <v>-0.14570662481198093</v>
      </c>
      <c r="C5" s="120">
        <f>IF(AND(ISNUMBER('2014 By month country'!C5),'2013 By month country'!C5&gt;0,'2013 By month country'!C5&lt;&gt;""),'2014 By month country'!C5/'2013 By month country'!C5-1,"")</f>
        <v>0.06171218487394947</v>
      </c>
      <c r="D5" s="120">
        <f>IF(AND(ISNUMBER('2014 By month country'!D5),'2013 By month country'!D5&gt;0,'2013 By month country'!D5&lt;&gt;""),'2014 By month country'!D5/'2013 By month country'!D5-1,"")</f>
        <v>-0.22471279040081693</v>
      </c>
      <c r="E5" s="120">
        <f>IF(AND(ISNUMBER('2014 By month country'!E5),'2013 By month country'!E5&gt;0,'2013 By month country'!E5&lt;&gt;""),'2014 By month country'!E5/'2013 By month country'!E5-1,"")</f>
        <v>0.18853412616339194</v>
      </c>
      <c r="F5" s="120">
        <f>IF(AND(ISNUMBER('2014 By month country'!F5),'2013 By month country'!F5&gt;0,'2013 By month country'!F5&lt;&gt;""),'2014 By month country'!F5/'2013 By month country'!F5-1,"")</f>
        <v>0.023981695131252367</v>
      </c>
      <c r="G5" s="120">
        <f>IF(AND(ISNUMBER('2014 By month country'!G5),'2013 By month country'!G5&gt;0,'2013 By month country'!G5&lt;&gt;""),'2014 By month country'!G5/'2013 By month country'!G5-1,"")</f>
        <v>0.00572168843787102</v>
      </c>
      <c r="H5" s="120">
        <f>IF(AND(ISNUMBER('2014 By month country'!H5),'2013 By month country'!H5&gt;0,'2013 By month country'!H5&lt;&gt;""),'2014 By month country'!H5/'2013 By month country'!H5-1,"")</f>
        <v>-0.040840034397960245</v>
      </c>
      <c r="I5" s="120">
        <f>IF(AND(ISNUMBER('2014 By month country'!I5),'2013 By month country'!I5&gt;0,'2013 By month country'!I5&lt;&gt;""),'2014 By month country'!I5/'2013 By month country'!I5-1,"")</f>
        <v>0.065340864393713</v>
      </c>
      <c r="J5" s="120">
        <f>IF(AND(ISNUMBER('2014 By month country'!J5),'2013 By month country'!J5&gt;0,'2013 By month country'!J5&lt;&gt;""),'2014 By month country'!J5/'2013 By month country'!J5-1,"")</f>
        <v>-0.17093198612577287</v>
      </c>
      <c r="K5" s="120">
        <f>IF(AND(ISNUMBER('2014 By month country'!K5),'2013 By month country'!K5&gt;0,'2013 By month country'!K5&lt;&gt;""),'2014 By month country'!K5/'2013 By month country'!K5-1,"")</f>
        <v>-0.037675697795034324</v>
      </c>
      <c r="L5" s="120">
        <f>IF(AND(ISNUMBER('2014 By month country'!L5),'2013 By month country'!L5&gt;0,'2013 By month country'!L5&lt;&gt;""),'2014 By month country'!L5/'2013 By month country'!L5-1,"")</f>
        <v>-0.05109657054549044</v>
      </c>
      <c r="M5" s="164">
        <f>IF(AND(ISNUMBER('2014 By month country'!M5),'2013 By month country'!M5&gt;0,'2013 By month country'!M5&lt;&gt;""),'2014 By month country'!M5/'2013 By month country'!M5-1,"")</f>
        <v>0.05141688577271397</v>
      </c>
      <c r="N5" s="147">
        <f>'2014 By month country'!N5/SUMPRODUCT('2014 By month country'!$B$43:$M$43,'2013 By month country'!$B5:$M5)-1</f>
        <v>-0.022117772199962027</v>
      </c>
      <c r="O5" s="95" t="s">
        <v>168</v>
      </c>
    </row>
    <row r="6" spans="1:15" ht="15" customHeight="1">
      <c r="A6" s="91" t="s">
        <v>136</v>
      </c>
      <c r="B6" s="121">
        <f>IF(AND(ISNUMBER('2014 By month country'!B6),'2013 By month country'!B6&gt;0,'2013 By month country'!B6&lt;&gt;""),'2014 By month country'!B6/'2013 By month country'!B6-1,"")</f>
        <v>0.23104325699745543</v>
      </c>
      <c r="C6" s="122">
        <f>IF(AND(ISNUMBER('2014 By month country'!C6),'2013 By month country'!C6&gt;0,'2013 By month country'!C6&lt;&gt;""),'2014 By month country'!C6/'2013 By month country'!C6-1,"")</f>
        <v>-0.00341630063445586</v>
      </c>
      <c r="D6" s="122">
        <f>IF(AND(ISNUMBER('2014 By month country'!D6),'2013 By month country'!D6&gt;0,'2013 By month country'!D6&lt;&gt;""),'2014 By month country'!D6/'2013 By month country'!D6-1,"")</f>
        <v>0.05828779599271394</v>
      </c>
      <c r="E6" s="122">
        <f>IF(AND(ISNUMBER('2014 By month country'!E6),'2013 By month country'!E6&gt;0,'2013 By month country'!E6&lt;&gt;""),'2014 By month country'!E6/'2013 By month country'!E6-1,"")</f>
        <v>0.13665837159580807</v>
      </c>
      <c r="F6" s="122">
        <f>IF(AND(ISNUMBER('2014 By month country'!F6),'2013 By month country'!F6&gt;0,'2013 By month country'!F6&lt;&gt;""),'2014 By month country'!F6/'2013 By month country'!F6-1,"")</f>
        <v>0.1517401271230594</v>
      </c>
      <c r="G6" s="122">
        <f>IF(AND(ISNUMBER('2014 By month country'!G6),'2013 By month country'!G6&gt;0,'2013 By month country'!G6&lt;&gt;""),'2014 By month country'!G6/'2013 By month country'!G6-1,"")</f>
        <v>0.22089051729491405</v>
      </c>
      <c r="H6" s="122">
        <f>IF(AND(ISNUMBER('2014 By month country'!H6),'2013 By month country'!H6&gt;0,'2013 By month country'!H6&lt;&gt;""),'2014 By month country'!H6/'2013 By month country'!H6-1,"")</f>
        <v>0.20634099398805894</v>
      </c>
      <c r="I6" s="122">
        <f>IF(AND(ISNUMBER('2014 By month country'!I6),'2013 By month country'!I6&gt;0,'2013 By month country'!I6&lt;&gt;""),'2014 By month country'!I6/'2013 By month country'!I6-1,"")</f>
        <v>0.11601068386836677</v>
      </c>
      <c r="J6" s="122">
        <f>IF(AND(ISNUMBER('2014 By month country'!J6),'2013 By month country'!J6&gt;0,'2013 By month country'!J6&lt;&gt;""),'2014 By month country'!J6/'2013 By month country'!J6-1,"")</f>
        <v>-0.16195377492483354</v>
      </c>
      <c r="K6" s="122">
        <f>IF(AND(ISNUMBER('2014 By month country'!K6),'2013 By month country'!K6&gt;0,'2013 By month country'!K6&lt;&gt;""),'2014 By month country'!K6/'2013 By month country'!K6-1,"")</f>
        <v>-0.29276173441421693</v>
      </c>
      <c r="L6" s="122">
        <f>IF(AND(ISNUMBER('2014 By month country'!L6),'2013 By month country'!L6&gt;0,'2013 By month country'!L6&lt;&gt;""),'2014 By month country'!L6/'2013 By month country'!L6-1,"")</f>
        <v>-0.25177882554650666</v>
      </c>
      <c r="M6" s="165">
        <f>IF(AND(ISNUMBER('2014 By month country'!M6),'2013 By month country'!M6&gt;0,'2013 By month country'!M6&lt;&gt;""),'2014 By month country'!M6/'2013 By month country'!M6-1,"")</f>
        <v>-0.125</v>
      </c>
      <c r="N6" s="148">
        <f>'2014 By month country'!N6/SUMPRODUCT('2014 By month country'!$B$43:$M$43,'2013 By month country'!$B6:$M6)-1</f>
        <v>0.04630974603007676</v>
      </c>
      <c r="O6" s="96" t="s">
        <v>183</v>
      </c>
    </row>
    <row r="7" spans="1:15" ht="15" customHeight="1">
      <c r="A7" s="91" t="s">
        <v>124</v>
      </c>
      <c r="B7" s="121">
        <f>IF(AND(ISNUMBER('2014 By month country'!B7),'2013 By month country'!B7&gt;0,'2013 By month country'!B7&lt;&gt;""),'2014 By month country'!B7/'2013 By month country'!B7-1,"")</f>
        <v>-0.329450915141431</v>
      </c>
      <c r="C7" s="122">
        <f>IF(AND(ISNUMBER('2014 By month country'!C7),'2013 By month country'!C7&gt;0,'2013 By month country'!C7&lt;&gt;""),'2014 By month country'!C7/'2013 By month country'!C7-1,"")</f>
        <v>0.6458715596330276</v>
      </c>
      <c r="D7" s="122">
        <f>IF(AND(ISNUMBER('2014 By month country'!D7),'2013 By month country'!D7&gt;0,'2013 By month country'!D7&lt;&gt;""),'2014 By month country'!D7/'2013 By month country'!D7-1,"")</f>
        <v>0.028288543140028377</v>
      </c>
      <c r="E7" s="122">
        <f>IF(AND(ISNUMBER('2014 By month country'!E7),'2013 By month country'!E7&gt;0,'2013 By month country'!E7&lt;&gt;""),'2014 By month country'!E7/'2013 By month country'!E7-1,"")</f>
        <v>-0.3509610495271026</v>
      </c>
      <c r="F7" s="122">
        <f>IF(AND(ISNUMBER('2014 By month country'!F7),'2013 By month country'!F7&gt;0,'2013 By month country'!F7&lt;&gt;""),'2014 By month country'!F7/'2013 By month country'!F7-1,"")</f>
        <v>-0.1073574887683062</v>
      </c>
      <c r="G7" s="122">
        <f>IF(AND(ISNUMBER('2014 By month country'!G7),'2013 By month country'!G7&gt;0,'2013 By month country'!G7&lt;&gt;""),'2014 By month country'!G7/'2013 By month country'!G7-1,"")</f>
        <v>-0.01885816132927043</v>
      </c>
      <c r="H7" s="122">
        <f>IF(AND(ISNUMBER('2014 By month country'!H7),'2013 By month country'!H7&gt;0,'2013 By month country'!H7&lt;&gt;""),'2014 By month country'!H7/'2013 By month country'!H7-1,"")</f>
        <v>-0.04253334065089731</v>
      </c>
      <c r="I7" s="122">
        <f>IF(AND(ISNUMBER('2014 By month country'!I7),'2013 By month country'!I7&gt;0,'2013 By month country'!I7&lt;&gt;""),'2014 By month country'!I7/'2013 By month country'!I7-1,"")</f>
        <v>-0.09730961162942064</v>
      </c>
      <c r="J7" s="122">
        <f>IF(AND(ISNUMBER('2014 By month country'!J7),'2013 By month country'!J7&gt;0,'2013 By month country'!J7&lt;&gt;""),'2014 By month country'!J7/'2013 By month country'!J7-1,"")</f>
        <v>-0.12300765886979925</v>
      </c>
      <c r="K7" s="122">
        <f>IF(AND(ISNUMBER('2014 By month country'!K7),'2013 By month country'!K7&gt;0,'2013 By month country'!K7&lt;&gt;""),'2014 By month country'!K7/'2013 By month country'!K7-1,"")</f>
        <v>-0.06796448087431695</v>
      </c>
      <c r="L7" s="122">
        <f>IF(AND(ISNUMBER('2014 By month country'!L7),'2013 By month country'!L7&gt;0,'2013 By month country'!L7&lt;&gt;""),'2014 By month country'!L7/'2013 By month country'!L7-1,"")</f>
        <v>0.1040293040293041</v>
      </c>
      <c r="M7" s="165">
        <f>IF(AND(ISNUMBER('2014 By month country'!M7),'2013 By month country'!M7&gt;0,'2013 By month country'!M7&lt;&gt;""),'2014 By month country'!M7/'2013 By month country'!M7-1,"")</f>
        <v>-0.2302839116719243</v>
      </c>
      <c r="N7" s="148">
        <f>'2014 By month country'!N7/SUMPRODUCT('2014 By month country'!$B$43:$M$43,'2013 By month country'!$B7:$M7)-1</f>
        <v>-0.09577137625256449</v>
      </c>
      <c r="O7" s="96" t="s">
        <v>171</v>
      </c>
    </row>
    <row r="8" spans="1:15" ht="15" customHeight="1">
      <c r="A8" s="91" t="s">
        <v>125</v>
      </c>
      <c r="B8" s="121">
        <f>IF(AND(ISNUMBER('2014 By month country'!B8),'2013 By month country'!B8&gt;0,'2013 By month country'!B8&lt;&gt;""),'2014 By month country'!B8/'2013 By month country'!B8-1,"")</f>
        <v>-0.027272727272727226</v>
      </c>
      <c r="C8" s="122">
        <f>IF(AND(ISNUMBER('2014 By month country'!C8),'2013 By month country'!C8&gt;0,'2013 By month country'!C8&lt;&gt;""),'2014 By month country'!C8/'2013 By month country'!C8-1,"")</f>
        <v>0.25688073394495414</v>
      </c>
      <c r="D8" s="122">
        <f>IF(AND(ISNUMBER('2014 By month country'!D8),'2013 By month country'!D8&gt;0,'2013 By month country'!D8&lt;&gt;""),'2014 By month country'!D8/'2013 By month country'!D8-1,"")</f>
        <v>-0.10215946843853818</v>
      </c>
      <c r="E8" s="122">
        <f>IF(AND(ISNUMBER('2014 By month country'!E8),'2013 By month country'!E8&gt;0,'2013 By month country'!E8&lt;&gt;""),'2014 By month country'!E8/'2013 By month country'!E8-1,"")</f>
        <v>-0.12717678100263852</v>
      </c>
      <c r="F8" s="122">
        <f>IF(AND(ISNUMBER('2014 By month country'!F8),'2013 By month country'!F8&gt;0,'2013 By month country'!F8&lt;&gt;""),'2014 By month country'!F8/'2013 By month country'!F8-1,"")</f>
        <v>-0.1630182588520125</v>
      </c>
      <c r="G8" s="122">
        <f>IF(AND(ISNUMBER('2014 By month country'!G8),'2013 By month country'!G8&gt;0,'2013 By month country'!G8&lt;&gt;""),'2014 By month country'!G8/'2013 By month country'!G8-1,"")</f>
        <v>-0.03144591501641958</v>
      </c>
      <c r="H8" s="122">
        <f>IF(AND(ISNUMBER('2014 By month country'!H8),'2013 By month country'!H8&gt;0,'2013 By month country'!H8&lt;&gt;""),'2014 By month country'!H8/'2013 By month country'!H8-1,"")</f>
        <v>-0.1374833815593962</v>
      </c>
      <c r="I8" s="122">
        <f>IF(AND(ISNUMBER('2014 By month country'!I8),'2013 By month country'!I8&gt;0,'2013 By month country'!I8&lt;&gt;""),'2014 By month country'!I8/'2013 By month country'!I8-1,"")</f>
        <v>-0.14465975664713837</v>
      </c>
      <c r="J8" s="122">
        <f>IF(AND(ISNUMBER('2014 By month country'!J8),'2013 By month country'!J8&gt;0,'2013 By month country'!J8&lt;&gt;""),'2014 By month country'!J8/'2013 By month country'!J8-1,"")</f>
        <v>-0.21381248745231884</v>
      </c>
      <c r="K8" s="122">
        <f>IF(AND(ISNUMBER('2014 By month country'!K8),'2013 By month country'!K8&gt;0,'2013 By month country'!K8&lt;&gt;""),'2014 By month country'!K8/'2013 By month country'!K8-1,"")</f>
        <v>-0.2145300865365265</v>
      </c>
      <c r="L8" s="122">
        <f>IF(AND(ISNUMBER('2014 By month country'!L8),'2013 By month country'!L8&gt;0,'2013 By month country'!L8&lt;&gt;""),'2014 By month country'!L8/'2013 By month country'!L8-1,"")</f>
        <v>-0.13886997957794422</v>
      </c>
      <c r="M8" s="165">
        <f>IF(AND(ISNUMBER('2014 By month country'!M8),'2013 By month country'!M8&gt;0,'2013 By month country'!M8&lt;&gt;""),'2014 By month country'!M8/'2013 By month country'!M8-1,"")</f>
        <v>-0.2514619883040936</v>
      </c>
      <c r="N8" s="148">
        <f>'2014 By month country'!N8/SUMPRODUCT('2014 By month country'!$B$43:$M$43,'2013 By month country'!$B8:$M8)-1</f>
        <v>-0.13686564439576487</v>
      </c>
      <c r="O8" s="96" t="s">
        <v>172</v>
      </c>
    </row>
    <row r="9" spans="1:15" ht="15" customHeight="1">
      <c r="A9" s="91" t="s">
        <v>126</v>
      </c>
      <c r="B9" s="121">
        <f>IF(AND(ISNUMBER('2014 By month country'!B9),'2013 By month country'!B9&gt;0,'2013 By month country'!B9&lt;&gt;""),'2014 By month country'!B9/'2013 By month country'!B9-1,"")</f>
        <v>1.6219512195121952</v>
      </c>
      <c r="C9" s="122">
        <f>IF(AND(ISNUMBER('2014 By month country'!C9),'2013 By month country'!C9&gt;0,'2013 By month country'!C9&lt;&gt;""),'2014 By month country'!C9/'2013 By month country'!C9-1,"")</f>
        <v>0.5512820512820513</v>
      </c>
      <c r="D9" s="122">
        <f>IF(AND(ISNUMBER('2014 By month country'!D9),'2013 By month country'!D9&gt;0,'2013 By month country'!D9&lt;&gt;""),'2014 By month country'!D9/'2013 By month country'!D9-1,"")</f>
        <v>-0.16194331983805665</v>
      </c>
      <c r="E9" s="122">
        <f>IF(AND(ISNUMBER('2014 By month country'!E9),'2013 By month country'!E9&gt;0,'2013 By month country'!E9&lt;&gt;""),'2014 By month country'!E9/'2013 By month country'!E9-1,"")</f>
        <v>-0.19808584686774944</v>
      </c>
      <c r="F9" s="122">
        <f>IF(AND(ISNUMBER('2014 By month country'!F9),'2013 By month country'!F9&gt;0,'2013 By month country'!F9&lt;&gt;""),'2014 By month country'!F9/'2013 By month country'!F9-1,"")</f>
        <v>-0.11393619573039093</v>
      </c>
      <c r="G9" s="122">
        <f>IF(AND(ISNUMBER('2014 By month country'!G9),'2013 By month country'!G9&gt;0,'2013 By month country'!G9&lt;&gt;""),'2014 By month country'!G9/'2013 By month country'!G9-1,"")</f>
        <v>-0.025607863424728428</v>
      </c>
      <c r="H9" s="122">
        <f>IF(AND(ISNUMBER('2014 By month country'!H9),'2013 By month country'!H9&gt;0,'2013 By month country'!H9&lt;&gt;""),'2014 By month country'!H9/'2013 By month country'!H9-1,"")</f>
        <v>-0.04623415361670391</v>
      </c>
      <c r="I9" s="122">
        <f>IF(AND(ISNUMBER('2014 By month country'!I9),'2013 By month country'!I9&gt;0,'2013 By month country'!I9&lt;&gt;""),'2014 By month country'!I9/'2013 By month country'!I9-1,"")</f>
        <v>-0.03500175008750439</v>
      </c>
      <c r="J9" s="122">
        <f>IF(AND(ISNUMBER('2014 By month country'!J9),'2013 By month country'!J9&gt;0,'2013 By month country'!J9&lt;&gt;""),'2014 By month country'!J9/'2013 By month country'!J9-1,"")</f>
        <v>-0.29785389117710814</v>
      </c>
      <c r="K9" s="122">
        <f>IF(AND(ISNUMBER('2014 By month country'!K9),'2013 By month country'!K9&gt;0,'2013 By month country'!K9&lt;&gt;""),'2014 By month country'!K9/'2013 By month country'!K9-1,"")</f>
        <v>-0.3368330833511892</v>
      </c>
      <c r="L9" s="122">
        <f>IF(AND(ISNUMBER('2014 By month country'!L9),'2013 By month country'!L9&gt;0,'2013 By month country'!L9&lt;&gt;""),'2014 By month country'!L9/'2013 By month country'!L9-1,"")</f>
        <v>2.9444444444444446</v>
      </c>
      <c r="M9" s="165">
        <f>IF(AND(ISNUMBER('2014 By month country'!M9),'2013 By month country'!M9&gt;0,'2013 By month country'!M9&lt;&gt;""),'2014 By month country'!M9/'2013 By month country'!M9-1,"")</f>
        <v>-0.735593220338983</v>
      </c>
      <c r="N9" s="148">
        <f>'2014 By month country'!N9/SUMPRODUCT('2014 By month country'!$B$43:$M$43,'2013 By month country'!$B9:$M9)-1</f>
        <v>-0.15728832669743842</v>
      </c>
      <c r="O9" s="96" t="s">
        <v>173</v>
      </c>
    </row>
    <row r="10" spans="1:15" ht="15" customHeight="1">
      <c r="A10" s="91" t="s">
        <v>127</v>
      </c>
      <c r="B10" s="121">
        <f>IF(AND(ISNUMBER('2014 By month country'!B10),'2013 By month country'!B10&gt;0,'2013 By month country'!B10&lt;&gt;""),'2014 By month country'!B10/'2013 By month country'!B10-1,"")</f>
        <v>0.33720930232558133</v>
      </c>
      <c r="C10" s="122">
        <f>IF(AND(ISNUMBER('2014 By month country'!C10),'2013 By month country'!C10&gt;0,'2013 By month country'!C10&lt;&gt;""),'2014 By month country'!C10/'2013 By month country'!C10-1,"")</f>
        <v>-0.7760416666666666</v>
      </c>
      <c r="D10" s="122">
        <f>IF(AND(ISNUMBER('2014 By month country'!D10),'2013 By month country'!D10&gt;0,'2013 By month country'!D10&lt;&gt;""),'2014 By month country'!D10/'2013 By month country'!D10-1,"")</f>
        <v>-0.9032258064516129</v>
      </c>
      <c r="E10" s="122">
        <f>IF(AND(ISNUMBER('2014 By month country'!E10),'2013 By month country'!E10&gt;0,'2013 By month country'!E10&lt;&gt;""),'2014 By month country'!E10/'2013 By month country'!E10-1,"")</f>
        <v>-0.4507133592736705</v>
      </c>
      <c r="F10" s="122">
        <f>IF(AND(ISNUMBER('2014 By month country'!F10),'2013 By month country'!F10&gt;0,'2013 By month country'!F10&lt;&gt;""),'2014 By month country'!F10/'2013 By month country'!F10-1,"")</f>
        <v>0.10390006093845217</v>
      </c>
      <c r="G10" s="122">
        <f>IF(AND(ISNUMBER('2014 By month country'!G10),'2013 By month country'!G10&gt;0,'2013 By month country'!G10&lt;&gt;""),'2014 By month country'!G10/'2013 By month country'!G10-1,"")</f>
        <v>0.5681589537223339</v>
      </c>
      <c r="H10" s="122">
        <f>IF(AND(ISNUMBER('2014 By month country'!H10),'2013 By month country'!H10&gt;0,'2013 By month country'!H10&lt;&gt;""),'2014 By month country'!H10/'2013 By month country'!H10-1,"")</f>
        <v>0.03132881985928582</v>
      </c>
      <c r="I10" s="122">
        <f>IF(AND(ISNUMBER('2014 By month country'!I10),'2013 By month country'!I10&gt;0,'2013 By month country'!I10&lt;&gt;""),'2014 By month country'!I10/'2013 By month country'!I10-1,"")</f>
        <v>-0.0479212253829322</v>
      </c>
      <c r="J10" s="122">
        <f>IF(AND(ISNUMBER('2014 By month country'!J10),'2013 By month country'!J10&gt;0,'2013 By month country'!J10&lt;&gt;""),'2014 By month country'!J10/'2013 By month country'!J10-1,"")</f>
        <v>0.2912533814247069</v>
      </c>
      <c r="K10" s="122">
        <f>IF(AND(ISNUMBER('2014 By month country'!K10),'2013 By month country'!K10&gt;0,'2013 By month country'!K10&lt;&gt;""),'2014 By month country'!K10/'2013 By month country'!K10-1,"")</f>
        <v>-0.1938358707760861</v>
      </c>
      <c r="L10" s="122">
        <f>IF(AND(ISNUMBER('2014 By month country'!L10),'2013 By month country'!L10&gt;0,'2013 By month country'!L10&lt;&gt;""),'2014 By month country'!L10/'2013 By month country'!L10-1,"")</f>
        <v>-0.6468842729970327</v>
      </c>
      <c r="M10" s="165">
        <f>IF(AND(ISNUMBER('2014 By month country'!M10),'2013 By month country'!M10&gt;0,'2013 By month country'!M10&lt;&gt;""),'2014 By month country'!M10/'2013 By month country'!M10-1,"")</f>
        <v>-0.7620578778135048</v>
      </c>
      <c r="N10" s="148">
        <f>'2014 By month country'!N10/SUMPRODUCT('2014 By month country'!$B$43:$M$43,'2013 By month country'!$B10:$M10)-1</f>
        <v>0.017960081303522113</v>
      </c>
      <c r="O10" s="96" t="s">
        <v>174</v>
      </c>
    </row>
    <row r="11" spans="1:15" ht="15" customHeight="1">
      <c r="A11" s="91" t="s">
        <v>122</v>
      </c>
      <c r="B11" s="121">
        <f>IF(AND(ISNUMBER('2014 By month country'!B11),'2013 By month country'!B11&gt;0,'2013 By month country'!B11&lt;&gt;""),'2014 By month country'!B11/'2013 By month country'!B11-1,"")</f>
        <v>-0.6034423407917384</v>
      </c>
      <c r="C11" s="122">
        <f>IF(AND(ISNUMBER('2014 By month country'!C11),'2013 By month country'!C11&gt;0,'2013 By month country'!C11&lt;&gt;""),'2014 By month country'!C11/'2013 By month country'!C11-1,"")</f>
        <v>-0.418660930357623</v>
      </c>
      <c r="D11" s="122">
        <f>IF(AND(ISNUMBER('2014 By month country'!D11),'2013 By month country'!D11&gt;0,'2013 By month country'!D11&lt;&gt;""),'2014 By month country'!D11/'2013 By month country'!D11-1,"")</f>
        <v>-0.41545937190677584</v>
      </c>
      <c r="E11" s="122">
        <f>IF(AND(ISNUMBER('2014 By month country'!E11),'2013 By month country'!E11&gt;0,'2013 By month country'!E11&lt;&gt;""),'2014 By month country'!E11/'2013 By month country'!E11-1,"")</f>
        <v>0.016907977844718758</v>
      </c>
      <c r="F11" s="122">
        <f>IF(AND(ISNUMBER('2014 By month country'!F11),'2013 By month country'!F11&gt;0,'2013 By month country'!F11&lt;&gt;""),'2014 By month country'!F11/'2013 By month country'!F11-1,"")</f>
        <v>-0.21596630962189878</v>
      </c>
      <c r="G11" s="122">
        <f>IF(AND(ISNUMBER('2014 By month country'!G11),'2013 By month country'!G11&gt;0,'2013 By month country'!G11&lt;&gt;""),'2014 By month country'!G11/'2013 By month country'!G11-1,"")</f>
        <v>-0.1407787314213942</v>
      </c>
      <c r="H11" s="122">
        <f>IF(AND(ISNUMBER('2014 By month country'!H11),'2013 By month country'!H11&gt;0,'2013 By month country'!H11&lt;&gt;""),'2014 By month country'!H11/'2013 By month country'!H11-1,"")</f>
        <v>-0.12726325387521165</v>
      </c>
      <c r="I11" s="122">
        <f>IF(AND(ISNUMBER('2014 By month country'!I11),'2013 By month country'!I11&gt;0,'2013 By month country'!I11&lt;&gt;""),'2014 By month country'!I11/'2013 By month country'!I11-1,"")</f>
        <v>-0.03876682388128383</v>
      </c>
      <c r="J11" s="122">
        <f>IF(AND(ISNUMBER('2014 By month country'!J11),'2013 By month country'!J11&gt;0,'2013 By month country'!J11&lt;&gt;""),'2014 By month country'!J11/'2013 By month country'!J11-1,"")</f>
        <v>-0.020747740345110954</v>
      </c>
      <c r="K11" s="122">
        <f>IF(AND(ISNUMBER('2014 By month country'!K11),'2013 By month country'!K11&gt;0,'2013 By month country'!K11&lt;&gt;""),'2014 By month country'!K11/'2013 By month country'!K11-1,"")</f>
        <v>-0.12848266185608337</v>
      </c>
      <c r="L11" s="122">
        <f>IF(AND(ISNUMBER('2014 By month country'!L11),'2013 By month country'!L11&gt;0,'2013 By month country'!L11&lt;&gt;""),'2014 By month country'!L11/'2013 By month country'!L11-1,"")</f>
        <v>0.2445484949832777</v>
      </c>
      <c r="M11" s="165">
        <f>IF(AND(ISNUMBER('2014 By month country'!M11),'2013 By month country'!M11&gt;0,'2013 By month country'!M11&lt;&gt;""),'2014 By month country'!M11/'2013 By month country'!M11-1,"")</f>
        <v>0.2834310069259456</v>
      </c>
      <c r="N11" s="148">
        <f>'2014 By month country'!N11/SUMPRODUCT('2014 By month country'!$B$43:$M$43,'2013 By month country'!$B11:$M11)-1</f>
        <v>-0.12671585969877697</v>
      </c>
      <c r="O11" s="96" t="s">
        <v>169</v>
      </c>
    </row>
    <row r="12" spans="1:15" ht="15" customHeight="1">
      <c r="A12" s="91" t="s">
        <v>123</v>
      </c>
      <c r="B12" s="121">
        <f>IF(AND(ISNUMBER('2014 By month country'!B12),'2013 By month country'!B12&gt;0,'2013 By month country'!B12&lt;&gt;""),'2014 By month country'!B12/'2013 By month country'!B12-1,"")</f>
        <v>-0.20037359900373597</v>
      </c>
      <c r="C12" s="122">
        <f>IF(AND(ISNUMBER('2014 By month country'!C12),'2013 By month country'!C12&gt;0,'2013 By month country'!C12&lt;&gt;""),'2014 By month country'!C12/'2013 By month country'!C12-1,"")</f>
        <v>-0.04373088685015292</v>
      </c>
      <c r="D12" s="122">
        <f>IF(AND(ISNUMBER('2014 By month country'!D12),'2013 By month country'!D12&gt;0,'2013 By month country'!D12&lt;&gt;""),'2014 By month country'!D12/'2013 By month country'!D12-1,"")</f>
        <v>-0.12636544190665344</v>
      </c>
      <c r="E12" s="122">
        <f>IF(AND(ISNUMBER('2014 By month country'!E12),'2013 By month country'!E12&gt;0,'2013 By month country'!E12&lt;&gt;""),'2014 By month country'!E12/'2013 By month country'!E12-1,"")</f>
        <v>0.22682119205298013</v>
      </c>
      <c r="F12" s="122">
        <f>IF(AND(ISNUMBER('2014 By month country'!F12),'2013 By month country'!F12&gt;0,'2013 By month country'!F12&lt;&gt;""),'2014 By month country'!F12/'2013 By month country'!F12-1,"")</f>
        <v>-0.02448716571796794</v>
      </c>
      <c r="G12" s="122">
        <f>IF(AND(ISNUMBER('2014 By month country'!G12),'2013 By month country'!G12&gt;0,'2013 By month country'!G12&lt;&gt;""),'2014 By month country'!G12/'2013 By month country'!G12-1,"")</f>
        <v>-0.06756463176189442</v>
      </c>
      <c r="H12" s="122">
        <f>IF(AND(ISNUMBER('2014 By month country'!H12),'2013 By month country'!H12&gt;0,'2013 By month country'!H12&lt;&gt;""),'2014 By month country'!H12/'2013 By month country'!H12-1,"")</f>
        <v>-0.09620705042391786</v>
      </c>
      <c r="I12" s="122">
        <f>IF(AND(ISNUMBER('2014 By month country'!I12),'2013 By month country'!I12&gt;0,'2013 By month country'!I12&lt;&gt;""),'2014 By month country'!I12/'2013 By month country'!I12-1,"")</f>
        <v>-0.18150947529849926</v>
      </c>
      <c r="J12" s="122">
        <f>IF(AND(ISNUMBER('2014 By month country'!J12),'2013 By month country'!J12&gt;0,'2013 By month country'!J12&lt;&gt;""),'2014 By month country'!J12/'2013 By month country'!J12-1,"")</f>
        <v>-0.004773522859870538</v>
      </c>
      <c r="K12" s="122">
        <f>IF(AND(ISNUMBER('2014 By month country'!K12),'2013 By month country'!K12&gt;0,'2013 By month country'!K12&lt;&gt;""),'2014 By month country'!K12/'2013 By month country'!K12-1,"")</f>
        <v>0.0849911467555462</v>
      </c>
      <c r="L12" s="122">
        <f>IF(AND(ISNUMBER('2014 By month country'!L12),'2013 By month country'!L12&gt;0,'2013 By month country'!L12&lt;&gt;""),'2014 By month country'!L12/'2013 By month country'!L12-1,"")</f>
        <v>-0.1042682201878492</v>
      </c>
      <c r="M12" s="165">
        <f>IF(AND(ISNUMBER('2014 By month country'!M12),'2013 By month country'!M12&gt;0,'2013 By month country'!M12&lt;&gt;""),'2014 By month country'!M12/'2013 By month country'!M12-1,"")</f>
        <v>0.09053715190708722</v>
      </c>
      <c r="N12" s="148">
        <f>'2014 By month country'!N12/SUMPRODUCT('2014 By month country'!$B$43:$M$43,'2013 By month country'!$B12:$M12)-1</f>
        <v>-0.03811375048833243</v>
      </c>
      <c r="O12" s="96" t="s">
        <v>170</v>
      </c>
    </row>
    <row r="13" spans="1:15" ht="15" customHeight="1">
      <c r="A13" s="91" t="s">
        <v>129</v>
      </c>
      <c r="B13" s="121">
        <f>IF(AND(ISNUMBER('2014 By month country'!B13),'2013 By month country'!B13&gt;0,'2013 By month country'!B13&lt;&gt;""),'2014 By month country'!B13/'2013 By month country'!B13-1,"")</f>
        <v>0.08187134502923987</v>
      </c>
      <c r="C13" s="122">
        <f>IF(AND(ISNUMBER('2014 By month country'!C13),'2013 By month country'!C13&gt;0,'2013 By month country'!C13&lt;&gt;""),'2014 By month country'!C13/'2013 By month country'!C13-1,"")</f>
        <v>-0.21073558648111335</v>
      </c>
      <c r="D13" s="122">
        <f>IF(AND(ISNUMBER('2014 By month country'!D13),'2013 By month country'!D13&gt;0,'2013 By month country'!D13&lt;&gt;""),'2014 By month country'!D13/'2013 By month country'!D13-1,"")</f>
        <v>-0.34443783462224864</v>
      </c>
      <c r="E13" s="122">
        <f>IF(AND(ISNUMBER('2014 By month country'!E13),'2013 By month country'!E13&gt;0,'2013 By month country'!E13&lt;&gt;""),'2014 By month country'!E13/'2013 By month country'!E13-1,"")</f>
        <v>0.41811414392059554</v>
      </c>
      <c r="F13" s="122">
        <f>IF(AND(ISNUMBER('2014 By month country'!F13),'2013 By month country'!F13&gt;0,'2013 By month country'!F13&lt;&gt;""),'2014 By month country'!F13/'2013 By month country'!F13-1,"")</f>
        <v>0.06322000561955599</v>
      </c>
      <c r="G13" s="122">
        <f>IF(AND(ISNUMBER('2014 By month country'!G13),'2013 By month country'!G13&gt;0,'2013 By month country'!G13&lt;&gt;""),'2014 By month country'!G13/'2013 By month country'!G13-1,"")</f>
        <v>0.18085908063300682</v>
      </c>
      <c r="H13" s="122">
        <f>IF(AND(ISNUMBER('2014 By month country'!H13),'2013 By month country'!H13&gt;0,'2013 By month country'!H13&lt;&gt;""),'2014 By month country'!H13/'2013 By month country'!H13-1,"")</f>
        <v>0.18829516539440205</v>
      </c>
      <c r="I13" s="122">
        <f>IF(AND(ISNUMBER('2014 By month country'!I13),'2013 By month country'!I13&gt;0,'2013 By month country'!I13&lt;&gt;""),'2014 By month country'!I13/'2013 By month country'!I13-1,"")</f>
        <v>0.24382456729961355</v>
      </c>
      <c r="J13" s="122">
        <f>IF(AND(ISNUMBER('2014 By month country'!J13),'2013 By month country'!J13&gt;0,'2013 By month country'!J13&lt;&gt;""),'2014 By month country'!J13/'2013 By month country'!J13-1,"")</f>
        <v>0.20985895426698953</v>
      </c>
      <c r="K13" s="122">
        <f>IF(AND(ISNUMBER('2014 By month country'!K13),'2013 By month country'!K13&gt;0,'2013 By month country'!K13&lt;&gt;""),'2014 By month country'!K13/'2013 By month country'!K13-1,"")</f>
        <v>0.14820042342978113</v>
      </c>
      <c r="L13" s="122">
        <f>IF(AND(ISNUMBER('2014 By month country'!L13),'2013 By month country'!L13&gt;0,'2013 By month country'!L13&lt;&gt;""),'2014 By month country'!L13/'2013 By month country'!L13-1,"")</f>
        <v>0.5233100233100234</v>
      </c>
      <c r="M13" s="165">
        <f>IF(AND(ISNUMBER('2014 By month country'!M13),'2013 By month country'!M13&gt;0,'2013 By month country'!M13&lt;&gt;""),'2014 By month country'!M13/'2013 By month country'!M13-1,"")</f>
        <v>0.0758928571428572</v>
      </c>
      <c r="N13" s="148">
        <f>'2014 By month country'!N13/SUMPRODUCT('2014 By month country'!$B$43:$M$43,'2013 By month country'!$B13:$M13)-1</f>
        <v>0.17350437597410373</v>
      </c>
      <c r="O13" s="96" t="s">
        <v>176</v>
      </c>
    </row>
    <row r="14" spans="1:15" ht="15" customHeight="1">
      <c r="A14" s="91" t="s">
        <v>130</v>
      </c>
      <c r="B14" s="121">
        <f>IF(AND(ISNUMBER('2014 By month country'!B14),'2013 By month country'!B14&gt;0,'2013 By month country'!B14&lt;&gt;""),'2014 By month country'!B14/'2013 By month country'!B14-1,"")</f>
        <v>-0.5821596244131455</v>
      </c>
      <c r="C14" s="122">
        <f>IF(AND(ISNUMBER('2014 By month country'!C14),'2013 By month country'!C14&gt;0,'2013 By month country'!C14&lt;&gt;""),'2014 By month country'!C14/'2013 By month country'!C14-1,"")</f>
        <v>-0.6828478964401294</v>
      </c>
      <c r="D14" s="122">
        <f>IF(AND(ISNUMBER('2014 By month country'!D14),'2013 By month country'!D14&gt;0,'2013 By month country'!D14&lt;&gt;""),'2014 By month country'!D14/'2013 By month country'!D14-1,"")</f>
        <v>0.2449799196787148</v>
      </c>
      <c r="E14" s="122">
        <f>IF(AND(ISNUMBER('2014 By month country'!E14),'2013 By month country'!E14&gt;0,'2013 By month country'!E14&lt;&gt;""),'2014 By month country'!E14/'2013 By month country'!E14-1,"")</f>
        <v>-0.02195871761089152</v>
      </c>
      <c r="F14" s="122">
        <f>IF(AND(ISNUMBER('2014 By month country'!F14),'2013 By month country'!F14&gt;0,'2013 By month country'!F14&lt;&gt;""),'2014 By month country'!F14/'2013 By month country'!F14-1,"")</f>
        <v>-0.02437249909057837</v>
      </c>
      <c r="G14" s="122">
        <f>IF(AND(ISNUMBER('2014 By month country'!G14),'2013 By month country'!G14&gt;0,'2013 By month country'!G14&lt;&gt;""),'2014 By month country'!G14/'2013 By month country'!G14-1,"")</f>
        <v>0.011084337349397622</v>
      </c>
      <c r="H14" s="122">
        <f>IF(AND(ISNUMBER('2014 By month country'!H14),'2013 By month country'!H14&gt;0,'2013 By month country'!H14&lt;&gt;""),'2014 By month country'!H14/'2013 By month country'!H14-1,"")</f>
        <v>0.17762711864406788</v>
      </c>
      <c r="I14" s="122">
        <f>IF(AND(ISNUMBER('2014 By month country'!I14),'2013 By month country'!I14&gt;0,'2013 By month country'!I14&lt;&gt;""),'2014 By month country'!I14/'2013 By month country'!I14-1,"")</f>
        <v>0.17244330338040226</v>
      </c>
      <c r="J14" s="122">
        <f>IF(AND(ISNUMBER('2014 By month country'!J14),'2013 By month country'!J14&gt;0,'2013 By month country'!J14&lt;&gt;""),'2014 By month country'!J14/'2013 By month country'!J14-1,"")</f>
        <v>0.3525179856115108</v>
      </c>
      <c r="K14" s="122">
        <f>IF(AND(ISNUMBER('2014 By month country'!K14),'2013 By month country'!K14&gt;0,'2013 By month country'!K14&lt;&gt;""),'2014 By month country'!K14/'2013 By month country'!K14-1,"")</f>
        <v>0.025611838360842354</v>
      </c>
      <c r="L14" s="122">
        <f>IF(AND(ISNUMBER('2014 By month country'!L14),'2013 By month country'!L14&gt;0,'2013 By month country'!L14&lt;&gt;""),'2014 By month country'!L14/'2013 By month country'!L14-1,"")</f>
        <v>1.5384615384615383</v>
      </c>
      <c r="M14" s="165">
        <f>IF(AND(ISNUMBER('2014 By month country'!M14),'2013 By month country'!M14&gt;0,'2013 By month country'!M14&lt;&gt;""),'2014 By month country'!M14/'2013 By month country'!M14-1,"")</f>
        <v>-0.27627627627627627</v>
      </c>
      <c r="N14" s="148">
        <f>'2014 By month country'!N14/SUMPRODUCT('2014 By month country'!$B$43:$M$43,'2013 By month country'!$B14:$M14)-1</f>
        <v>0.09732720715379672</v>
      </c>
      <c r="O14" s="96" t="s">
        <v>177</v>
      </c>
    </row>
    <row r="15" spans="1:15" ht="15" customHeight="1">
      <c r="A15" s="91" t="s">
        <v>128</v>
      </c>
      <c r="B15" s="121">
        <f>IF(AND(ISNUMBER('2014 By month country'!B15),'2013 By month country'!B15&gt;0,'2013 By month country'!B15&lt;&gt;""),'2014 By month country'!B15/'2013 By month country'!B15-1,"")</f>
        <v>-0.19804400977995107</v>
      </c>
      <c r="C15" s="122">
        <f>IF(AND(ISNUMBER('2014 By month country'!C15),'2013 By month country'!C15&gt;0,'2013 By month country'!C15&lt;&gt;""),'2014 By month country'!C15/'2013 By month country'!C15-1,"")</f>
        <v>0.44807692307692304</v>
      </c>
      <c r="D15" s="122">
        <f>IF(AND(ISNUMBER('2014 By month country'!D15),'2013 By month country'!D15&gt;0,'2013 By month country'!D15&lt;&gt;""),'2014 By month country'!D15/'2013 By month country'!D15-1,"")</f>
        <v>0.5127478753541077</v>
      </c>
      <c r="E15" s="122">
        <f>IF(AND(ISNUMBER('2014 By month country'!E15),'2013 By month country'!E15&gt;0,'2013 By month country'!E15&lt;&gt;""),'2014 By month country'!E15/'2013 By month country'!E15-1,"")</f>
        <v>-0.03877314814814814</v>
      </c>
      <c r="F15" s="122">
        <f>IF(AND(ISNUMBER('2014 By month country'!F15),'2013 By month country'!F15&gt;0,'2013 By month country'!F15&lt;&gt;""),'2014 By month country'!F15/'2013 By month country'!F15-1,"")</f>
        <v>-0.12049203242941009</v>
      </c>
      <c r="G15" s="122">
        <f>IF(AND(ISNUMBER('2014 By month country'!G15),'2013 By month country'!G15&gt;0,'2013 By month country'!G15&lt;&gt;""),'2014 By month country'!G15/'2013 By month country'!G15-1,"")</f>
        <v>-0.3695404481579947</v>
      </c>
      <c r="H15" s="122">
        <f>IF(AND(ISNUMBER('2014 By month country'!H15),'2013 By month country'!H15&gt;0,'2013 By month country'!H15&lt;&gt;""),'2014 By month country'!H15/'2013 By month country'!H15-1,"")</f>
        <v>0.0044016506189821225</v>
      </c>
      <c r="I15" s="122">
        <f>IF(AND(ISNUMBER('2014 By month country'!I15),'2013 By month country'!I15&gt;0,'2013 By month country'!I15&lt;&gt;""),'2014 By month country'!I15/'2013 By month country'!I15-1,"")</f>
        <v>-0.05121638924455829</v>
      </c>
      <c r="J15" s="122">
        <f>IF(AND(ISNUMBER('2014 By month country'!J15),'2013 By month country'!J15&gt;0,'2013 By month country'!J15&lt;&gt;""),'2014 By month country'!J15/'2013 By month country'!J15-1,"")</f>
        <v>0.35502121640735496</v>
      </c>
      <c r="K15" s="122">
        <f>IF(AND(ISNUMBER('2014 By month country'!K15),'2013 By month country'!K15&gt;0,'2013 By month country'!K15&lt;&gt;""),'2014 By month country'!K15/'2013 By month country'!K15-1,"")</f>
        <v>0.8901705115346039</v>
      </c>
      <c r="L15" s="122">
        <f>IF(AND(ISNUMBER('2014 By month country'!L15),'2013 By month country'!L15&gt;0,'2013 By month country'!L15&lt;&gt;""),'2014 By month country'!L15/'2013 By month country'!L15-1,"")</f>
        <v>-0.09392265193370164</v>
      </c>
      <c r="M15" s="165">
        <f>IF(AND(ISNUMBER('2014 By month country'!M15),'2013 By month country'!M15&gt;0,'2013 By month country'!M15&lt;&gt;""),'2014 By month country'!M15/'2013 By month country'!M15-1,"")</f>
        <v>0.6313173156586578</v>
      </c>
      <c r="N15" s="148">
        <f>'2014 By month country'!N15/SUMPRODUCT('2014 By month country'!$B$43:$M$43,'2013 By month country'!$B15:$M15)-1</f>
        <v>0.07387493555277302</v>
      </c>
      <c r="O15" s="96" t="s">
        <v>175</v>
      </c>
    </row>
    <row r="16" spans="1:15" ht="15" customHeight="1">
      <c r="A16" s="91" t="s">
        <v>142</v>
      </c>
      <c r="B16" s="121">
        <f>IF(AND(ISNUMBER('2014 By month country'!B16),'2013 By month country'!B16&gt;0,'2013 By month country'!B16&lt;&gt;""),'2014 By month country'!B16/'2013 By month country'!B16-1,"")</f>
        <v>3.7248908296943233</v>
      </c>
      <c r="C16" s="122">
        <f>IF(AND(ISNUMBER('2014 By month country'!C16),'2013 By month country'!C16&gt;0,'2013 By month country'!C16&lt;&gt;""),'2014 By month country'!C16/'2013 By month country'!C16-1,"")</f>
        <v>0.8035363457760314</v>
      </c>
      <c r="D16" s="122">
        <f>IF(AND(ISNUMBER('2014 By month country'!D16),'2013 By month country'!D16&gt;0,'2013 By month country'!D16&lt;&gt;""),'2014 By month country'!D16/'2013 By month country'!D16-1,"")</f>
        <v>0.25602027883396694</v>
      </c>
      <c r="E16" s="122">
        <f>IF(AND(ISNUMBER('2014 By month country'!E16),'2013 By month country'!E16&gt;0,'2013 By month country'!E16&lt;&gt;""),'2014 By month country'!E16/'2013 By month country'!E16-1,"")</f>
        <v>0.4136636636636637</v>
      </c>
      <c r="F16" s="122">
        <f>IF(AND(ISNUMBER('2014 By month country'!F16),'2013 By month country'!F16&gt;0,'2013 By month country'!F16&lt;&gt;""),'2014 By month country'!F16/'2013 By month country'!F16-1,"")</f>
        <v>0.5625</v>
      </c>
      <c r="G16" s="122">
        <f>IF(AND(ISNUMBER('2014 By month country'!G16),'2013 By month country'!G16&gt;0,'2013 By month country'!G16&lt;&gt;""),'2014 By month country'!G16/'2013 By month country'!G16-1,"")</f>
        <v>0.26560332871012493</v>
      </c>
      <c r="H16" s="122">
        <f>IF(AND(ISNUMBER('2014 By month country'!H16),'2013 By month country'!H16&gt;0,'2013 By month country'!H16&lt;&gt;""),'2014 By month country'!H16/'2013 By month country'!H16-1,"")</f>
        <v>0.028016009148084553</v>
      </c>
      <c r="I16" s="122">
        <f>IF(AND(ISNUMBER('2014 By month country'!I16),'2013 By month country'!I16&gt;0,'2013 By month country'!I16&lt;&gt;""),'2014 By month country'!I16/'2013 By month country'!I16-1,"")</f>
        <v>-0.061819980217606374</v>
      </c>
      <c r="J16" s="122">
        <f>IF(AND(ISNUMBER('2014 By month country'!J16),'2013 By month country'!J16&gt;0,'2013 By month country'!J16&lt;&gt;""),'2014 By month country'!J16/'2013 By month country'!J16-1,"")</f>
        <v>-0.0754625121713729</v>
      </c>
      <c r="K16" s="122">
        <f>IF(AND(ISNUMBER('2014 By month country'!K16),'2013 By month country'!K16&gt;0,'2013 By month country'!K16&lt;&gt;""),'2014 By month country'!K16/'2013 By month country'!K16-1,"")</f>
        <v>0.09453904873752195</v>
      </c>
      <c r="L16" s="122">
        <f>IF(AND(ISNUMBER('2014 By month country'!L16),'2013 By month country'!L16&gt;0,'2013 By month country'!L16&lt;&gt;""),'2014 By month country'!L16/'2013 By month country'!L16-1,"")</f>
        <v>0.35846372688477945</v>
      </c>
      <c r="M16" s="165">
        <f>IF(AND(ISNUMBER('2014 By month country'!M16),'2013 By month country'!M16&gt;0,'2013 By month country'!M16&lt;&gt;""),'2014 By month country'!M16/'2013 By month country'!M16-1,"")</f>
        <v>0.013993541442411273</v>
      </c>
      <c r="N16" s="148">
        <f>'2014 By month country'!N16/SUMPRODUCT('2014 By month country'!$B$43:$M$43,'2013 By month country'!$B16:$M16)-1</f>
        <v>0.2262073623775751</v>
      </c>
      <c r="O16" s="96" t="s">
        <v>189</v>
      </c>
    </row>
    <row r="17" spans="1:15" ht="15" customHeight="1">
      <c r="A17" s="91" t="s">
        <v>131</v>
      </c>
      <c r="B17" s="121">
        <f>IF(AND(ISNUMBER('2014 By month country'!B17),'2013 By month country'!B17&gt;0,'2013 By month country'!B17&lt;&gt;""),'2014 By month country'!B17/'2013 By month country'!B17-1,"")</f>
        <v>2.482051282051282</v>
      </c>
      <c r="C17" s="122">
        <f>IF(AND(ISNUMBER('2014 By month country'!C17),'2013 By month country'!C17&gt;0,'2013 By month country'!C17&lt;&gt;""),'2014 By month country'!C17/'2013 By month country'!C17-1,"")</f>
        <v>5.191358024691358</v>
      </c>
      <c r="D17" s="122">
        <f>IF(AND(ISNUMBER('2014 By month country'!D17),'2013 By month country'!D17&gt;0,'2013 By month country'!D17&lt;&gt;""),'2014 By month country'!D17/'2013 By month country'!D17-1,"")</f>
        <v>0.12418300653594772</v>
      </c>
      <c r="E17" s="122">
        <f>IF(AND(ISNUMBER('2014 By month country'!E17),'2013 By month country'!E17&gt;0,'2013 By month country'!E17&lt;&gt;""),'2014 By month country'!E17/'2013 By month country'!E17-1,"")</f>
        <v>0.23243647234678622</v>
      </c>
      <c r="F17" s="122">
        <f>IF(AND(ISNUMBER('2014 By month country'!F17),'2013 By month country'!F17&gt;0,'2013 By month country'!F17&lt;&gt;""),'2014 By month country'!F17/'2013 By month country'!F17-1,"")</f>
        <v>-0.09317862165963431</v>
      </c>
      <c r="G17" s="122">
        <f>IF(AND(ISNUMBER('2014 By month country'!G17),'2013 By month country'!G17&gt;0,'2013 By month country'!G17&lt;&gt;""),'2014 By month country'!G17/'2013 By month country'!G17-1,"")</f>
        <v>-0.06324340005802143</v>
      </c>
      <c r="H17" s="122">
        <f>IF(AND(ISNUMBER('2014 By month country'!H17),'2013 By month country'!H17&gt;0,'2013 By month country'!H17&lt;&gt;""),'2014 By month country'!H17/'2013 By month country'!H17-1,"")</f>
        <v>-0.1414600864225608</v>
      </c>
      <c r="I17" s="122">
        <f>IF(AND(ISNUMBER('2014 By month country'!I17),'2013 By month country'!I17&gt;0,'2013 By month country'!I17&lt;&gt;""),'2014 By month country'!I17/'2013 By month country'!I17-1,"")</f>
        <v>-0.14744602422327546</v>
      </c>
      <c r="J17" s="122">
        <f>IF(AND(ISNUMBER('2014 By month country'!J17),'2013 By month country'!J17&gt;0,'2013 By month country'!J17&lt;&gt;""),'2014 By month country'!J17/'2013 By month country'!J17-1,"")</f>
        <v>-0.25007244277021157</v>
      </c>
      <c r="K17" s="122">
        <f>IF(AND(ISNUMBER('2014 By month country'!K17),'2013 By month country'!K17&gt;0,'2013 By month country'!K17&lt;&gt;""),'2014 By month country'!K17/'2013 By month country'!K17-1,"")</f>
        <v>-0.23110285006195785</v>
      </c>
      <c r="L17" s="122">
        <f>IF(AND(ISNUMBER('2014 By month country'!L17),'2013 By month country'!L17&gt;0,'2013 By month country'!L17&lt;&gt;""),'2014 By month country'!L17/'2013 By month country'!L17-1,"")</f>
        <v>-0.49073610415623437</v>
      </c>
      <c r="M17" s="165">
        <f>IF(AND(ISNUMBER('2014 By month country'!M17),'2013 By month country'!M17&gt;0,'2013 By month country'!M17&lt;&gt;""),'2014 By month country'!M17/'2013 By month country'!M17-1,"")</f>
        <v>-0.17805065234075212</v>
      </c>
      <c r="N17" s="148">
        <f>'2014 By month country'!N17/SUMPRODUCT('2014 By month country'!$B$43:$M$43,'2013 By month country'!$B17:$M17)-1</f>
        <v>-0.07878230040226364</v>
      </c>
      <c r="O17" s="96" t="s">
        <v>178</v>
      </c>
    </row>
    <row r="18" spans="1:15" ht="15" customHeight="1">
      <c r="A18" s="91" t="s">
        <v>138</v>
      </c>
      <c r="B18" s="121">
        <f>IF(AND(ISNUMBER('2014 By month country'!B18),'2013 By month country'!B18&gt;0,'2013 By month country'!B18&lt;&gt;""),'2014 By month country'!B18/'2013 By month country'!B18-1,"")</f>
        <v>0.05289421157684626</v>
      </c>
      <c r="C18" s="122">
        <f>IF(AND(ISNUMBER('2014 By month country'!C18),'2013 By month country'!C18&gt;0,'2013 By month country'!C18&lt;&gt;""),'2014 By month country'!C18/'2013 By month country'!C18-1,"")</f>
        <v>0.051305970149253755</v>
      </c>
      <c r="D18" s="122">
        <f>IF(AND(ISNUMBER('2014 By month country'!D18),'2013 By month country'!D18&gt;0,'2013 By month country'!D18&lt;&gt;""),'2014 By month country'!D18/'2013 By month country'!D18-1,"")</f>
        <v>-0.06349206349206349</v>
      </c>
      <c r="E18" s="122">
        <f>IF(AND(ISNUMBER('2014 By month country'!E18),'2013 By month country'!E18&gt;0,'2013 By month country'!E18&lt;&gt;""),'2014 By month country'!E18/'2013 By month country'!E18-1,"")</f>
        <v>-0.08860759493670889</v>
      </c>
      <c r="F18" s="122">
        <f>IF(AND(ISNUMBER('2014 By month country'!F18),'2013 By month country'!F18&gt;0,'2013 By month country'!F18&lt;&gt;""),'2014 By month country'!F18/'2013 By month country'!F18-1,"")</f>
        <v>-0.00044072278536799736</v>
      </c>
      <c r="G18" s="122">
        <f>IF(AND(ISNUMBER('2014 By month country'!G18),'2013 By month country'!G18&gt;0,'2013 By month country'!G18&lt;&gt;""),'2014 By month country'!G18/'2013 By month country'!G18-1,"")</f>
        <v>0.232755571276972</v>
      </c>
      <c r="H18" s="122">
        <f>IF(AND(ISNUMBER('2014 By month country'!H18),'2013 By month country'!H18&gt;0,'2013 By month country'!H18&lt;&gt;""),'2014 By month country'!H18/'2013 By month country'!H18-1,"")</f>
        <v>0.3137813211845102</v>
      </c>
      <c r="I18" s="122">
        <f>IF(AND(ISNUMBER('2014 By month country'!I18),'2013 By month country'!I18&gt;0,'2013 By month country'!I18&lt;&gt;""),'2014 By month country'!I18/'2013 By month country'!I18-1,"")</f>
        <v>0.5913183279742766</v>
      </c>
      <c r="J18" s="122">
        <f>IF(AND(ISNUMBER('2014 By month country'!J18),'2013 By month country'!J18&gt;0,'2013 By month country'!J18&lt;&gt;""),'2014 By month country'!J18/'2013 By month country'!J18-1,"")</f>
        <v>0.23263888888888884</v>
      </c>
      <c r="K18" s="122">
        <f>IF(AND(ISNUMBER('2014 By month country'!K18),'2013 By month country'!K18&gt;0,'2013 By month country'!K18&lt;&gt;""),'2014 By month country'!K18/'2013 By month country'!K18-1,"")</f>
        <v>-0.10943775100401609</v>
      </c>
      <c r="L18" s="122">
        <f>IF(AND(ISNUMBER('2014 By month country'!L18),'2013 By month country'!L18&gt;0,'2013 By month country'!L18&lt;&gt;""),'2014 By month country'!L18/'2013 By month country'!L18-1,"")</f>
        <v>0.4515418502202644</v>
      </c>
      <c r="M18" s="165">
        <f>IF(AND(ISNUMBER('2014 By month country'!M18),'2013 By month country'!M18&gt;0,'2013 By month country'!M18&lt;&gt;""),'2014 By month country'!M18/'2013 By month country'!M18-1,"")</f>
        <v>-0.19354838709677424</v>
      </c>
      <c r="N18" s="148">
        <f>'2014 By month country'!N18/SUMPRODUCT('2014 By month country'!$B$43:$M$43,'2013 By month country'!$B18:$M18)-1</f>
        <v>0.16816080402010058</v>
      </c>
      <c r="O18" s="96" t="s">
        <v>185</v>
      </c>
    </row>
    <row r="19" spans="1:15" ht="15" customHeight="1">
      <c r="A19" s="91" t="s">
        <v>132</v>
      </c>
      <c r="B19" s="121">
        <f>IF(AND(ISNUMBER('2014 By month country'!B19),'2013 By month country'!B19&gt;0,'2013 By month country'!B19&lt;&gt;""),'2014 By month country'!B19/'2013 By month country'!B19-1,"")</f>
        <v>-0.7697560975609756</v>
      </c>
      <c r="C19" s="122">
        <f>IF(AND(ISNUMBER('2014 By month country'!C19),'2013 By month country'!C19&gt;0,'2013 By month country'!C19&lt;&gt;""),'2014 By month country'!C19/'2013 By month country'!C19-1,"")</f>
        <v>0.8373493975903614</v>
      </c>
      <c r="D19" s="122">
        <f>IF(AND(ISNUMBER('2014 By month country'!D19),'2013 By month country'!D19&gt;0,'2013 By month country'!D19&lt;&gt;""),'2014 By month country'!D19/'2013 By month country'!D19-1,"")</f>
        <v>-0.42345276872964166</v>
      </c>
      <c r="E19" s="122">
        <f>IF(AND(ISNUMBER('2014 By month country'!E19),'2013 By month country'!E19&gt;0,'2013 By month country'!E19&lt;&gt;""),'2014 By month country'!E19/'2013 By month country'!E19-1,"")</f>
        <v>0.46339434276206326</v>
      </c>
      <c r="F19" s="122">
        <f>IF(AND(ISNUMBER('2014 By month country'!F19),'2013 By month country'!F19&gt;0,'2013 By month country'!F19&lt;&gt;""),'2014 By month country'!F19/'2013 By month country'!F19-1,"")</f>
        <v>0.4208731241473398</v>
      </c>
      <c r="G19" s="122">
        <f>IF(AND(ISNUMBER('2014 By month country'!G19),'2013 By month country'!G19&gt;0,'2013 By month country'!G19&lt;&gt;""),'2014 By month country'!G19/'2013 By month country'!G19-1,"")</f>
        <v>0.6680761099365751</v>
      </c>
      <c r="H19" s="122">
        <f>IF(AND(ISNUMBER('2014 By month country'!H19),'2013 By month country'!H19&gt;0,'2013 By month country'!H19&lt;&gt;""),'2014 By month country'!H19/'2013 By month country'!H19-1,"")</f>
        <v>0.8213347346295323</v>
      </c>
      <c r="I19" s="122">
        <f>IF(AND(ISNUMBER('2014 By month country'!I19),'2013 By month country'!I19&gt;0,'2013 By month country'!I19&lt;&gt;""),'2014 By month country'!I19/'2013 By month country'!I19-1,"")</f>
        <v>0.7643343051506317</v>
      </c>
      <c r="J19" s="122">
        <f>IF(AND(ISNUMBER('2014 By month country'!J19),'2013 By month country'!J19&gt;0,'2013 By month country'!J19&lt;&gt;""),'2014 By month country'!J19/'2013 By month country'!J19-1,"")</f>
        <v>0.6480605487228004</v>
      </c>
      <c r="K19" s="122">
        <f>IF(AND(ISNUMBER('2014 By month country'!K19),'2013 By month country'!K19&gt;0,'2013 By month country'!K19&lt;&gt;""),'2014 By month country'!K19/'2013 By month country'!K19-1,"")</f>
        <v>0.26308394801545476</v>
      </c>
      <c r="L19" s="122">
        <f>IF(AND(ISNUMBER('2014 By month country'!L19),'2013 By month country'!L19&gt;0,'2013 By month country'!L19&lt;&gt;""),'2014 By month country'!L19/'2013 By month country'!L19-1,"")</f>
        <v>0.09786898184688231</v>
      </c>
      <c r="M19" s="165">
        <f>IF(AND(ISNUMBER('2014 By month country'!M19),'2013 By month country'!M19&gt;0,'2013 By month country'!M19&lt;&gt;""),'2014 By month country'!M19/'2013 By month country'!M19-1,"")</f>
        <v>1.048780487804878</v>
      </c>
      <c r="N19" s="148">
        <f>'2014 By month country'!N19/SUMPRODUCT('2014 By month country'!$B$43:$M$43,'2013 By month country'!$B19:$M19)-1</f>
        <v>0.40821428571428564</v>
      </c>
      <c r="O19" s="96" t="s">
        <v>179</v>
      </c>
    </row>
    <row r="20" spans="1:15" ht="15" customHeight="1">
      <c r="A20" s="91" t="s">
        <v>140</v>
      </c>
      <c r="B20" s="121">
        <f>IF(AND(ISNUMBER('2014 By month country'!B20),'2013 By month country'!B20&gt;0,'2013 By month country'!B20&lt;&gt;""),'2014 By month country'!B20/'2013 By month country'!B20-1,"")</f>
        <v>-1</v>
      </c>
      <c r="C20" s="122">
        <f>IF(AND(ISNUMBER('2014 By month country'!C20),'2013 By month country'!C20&gt;0,'2013 By month country'!C20&lt;&gt;""),'2014 By month country'!C20/'2013 By month country'!C20-1,"")</f>
        <v>-0.27403846153846156</v>
      </c>
      <c r="D20" s="122">
        <f>IF(AND(ISNUMBER('2014 By month country'!D20),'2013 By month country'!D20&gt;0,'2013 By month country'!D20&lt;&gt;""),'2014 By month country'!D20/'2013 By month country'!D20-1,"")</f>
        <v>0.13095238095238093</v>
      </c>
      <c r="E20" s="122">
        <f>IF(AND(ISNUMBER('2014 By month country'!E20),'2013 By month country'!E20&gt;0,'2013 By month country'!E20&lt;&gt;""),'2014 By month country'!E20/'2013 By month country'!E20-1,"")</f>
        <v>0.36704119850187267</v>
      </c>
      <c r="F20" s="122">
        <f>IF(AND(ISNUMBER('2014 By month country'!F20),'2013 By month country'!F20&gt;0,'2013 By month country'!F20&lt;&gt;""),'2014 By month country'!F20/'2013 By month country'!F20-1,"")</f>
        <v>0.23972602739726034</v>
      </c>
      <c r="G20" s="122">
        <f>IF(AND(ISNUMBER('2014 By month country'!G20),'2013 By month country'!G20&gt;0,'2013 By month country'!G20&lt;&gt;""),'2014 By month country'!G20/'2013 By month country'!G20-1,"")</f>
        <v>0.14482378854625555</v>
      </c>
      <c r="H20" s="122">
        <f>IF(AND(ISNUMBER('2014 By month country'!H20),'2013 By month country'!H20&gt;0,'2013 By month country'!H20&lt;&gt;""),'2014 By month country'!H20/'2013 By month country'!H20-1,"")</f>
        <v>-0.2116357504215851</v>
      </c>
      <c r="I20" s="122">
        <f>IF(AND(ISNUMBER('2014 By month country'!I20),'2013 By month country'!I20&gt;0,'2013 By month country'!I20&lt;&gt;""),'2014 By month country'!I20/'2013 By month country'!I20-1,"")</f>
        <v>-0.4393305439330544</v>
      </c>
      <c r="J20" s="122">
        <f>IF(AND(ISNUMBER('2014 By month country'!J20),'2013 By month country'!J20&gt;0,'2013 By month country'!J20&lt;&gt;""),'2014 By month country'!J20/'2013 By month country'!J20-1,"")</f>
        <v>-0.22991689750692523</v>
      </c>
      <c r="K20" s="122">
        <f>IF(AND(ISNUMBER('2014 By month country'!K20),'2013 By month country'!K20&gt;0,'2013 By month country'!K20&lt;&gt;""),'2014 By month country'!K20/'2013 By month country'!K20-1,"")</f>
        <v>0.16361256544502623</v>
      </c>
      <c r="L20" s="122">
        <f>IF(AND(ISNUMBER('2014 By month country'!L20),'2013 By month country'!L20&gt;0,'2013 By month country'!L20&lt;&gt;""),'2014 By month country'!L20/'2013 By month country'!L20-1,"")</f>
        <v>0.4419889502762431</v>
      </c>
      <c r="M20" s="165">
        <f>IF(AND(ISNUMBER('2014 By month country'!M20),'2013 By month country'!M20&gt;0,'2013 By month country'!M20&lt;&gt;""),'2014 By month country'!M20/'2013 By month country'!M20-1,"")</f>
        <v>-0.7482014388489209</v>
      </c>
      <c r="N20" s="148">
        <f>'2014 By month country'!N20/SUMPRODUCT('2014 By month country'!$B$43:$M$43,'2013 By month country'!$B20:$M20)-1</f>
        <v>-0.09280055715156266</v>
      </c>
      <c r="O20" s="96" t="s">
        <v>187</v>
      </c>
    </row>
    <row r="21" spans="1:15" ht="15" customHeight="1">
      <c r="A21" s="91" t="s">
        <v>133</v>
      </c>
      <c r="B21" s="121">
        <f>IF(AND(ISNUMBER('2014 By month country'!B21),'2013 By month country'!B21&gt;0,'2013 By month country'!B21&lt;&gt;""),'2014 By month country'!B21/'2013 By month country'!B21-1,"")</f>
        <v>0.9569471624266144</v>
      </c>
      <c r="C21" s="122">
        <f>IF(AND(ISNUMBER('2014 By month country'!C21),'2013 By month country'!C21&gt;0,'2013 By month country'!C21&lt;&gt;""),'2014 By month country'!C21/'2013 By month country'!C21-1,"")</f>
        <v>0.413953488372093</v>
      </c>
      <c r="D21" s="122">
        <f>IF(AND(ISNUMBER('2014 By month country'!D21),'2013 By month country'!D21&gt;0,'2013 By month country'!D21&lt;&gt;""),'2014 By month country'!D21/'2013 By month country'!D21-1,"")</f>
        <v>0.24113475177304955</v>
      </c>
      <c r="E21" s="122">
        <f>IF(AND(ISNUMBER('2014 By month country'!E21),'2013 By month country'!E21&gt;0,'2013 By month country'!E21&lt;&gt;""),'2014 By month country'!E21/'2013 By month country'!E21-1,"")</f>
        <v>-0.49389567147613767</v>
      </c>
      <c r="F21" s="122">
        <f>IF(AND(ISNUMBER('2014 By month country'!F21),'2013 By month country'!F21&gt;0,'2013 By month country'!F21&lt;&gt;""),'2014 By month country'!F21/'2013 By month country'!F21-1,"")</f>
        <v>-0.06946778711484591</v>
      </c>
      <c r="G21" s="122">
        <f>IF(AND(ISNUMBER('2014 By month country'!G21),'2013 By month country'!G21&gt;0,'2013 By month country'!G21&lt;&gt;""),'2014 By month country'!G21/'2013 By month country'!G21-1,"")</f>
        <v>-0.5661605206073752</v>
      </c>
      <c r="H21" s="122">
        <f>IF(AND(ISNUMBER('2014 By month country'!H21),'2013 By month country'!H21&gt;0,'2013 By month country'!H21&lt;&gt;""),'2014 By month country'!H21/'2013 By month country'!H21-1,"")</f>
        <v>-0.6925236925236925</v>
      </c>
      <c r="I21" s="122">
        <f>IF(AND(ISNUMBER('2014 By month country'!I21),'2013 By month country'!I21&gt;0,'2013 By month country'!I21&lt;&gt;""),'2014 By month country'!I21/'2013 By month country'!I21-1,"")</f>
        <v>-0.6237996610807757</v>
      </c>
      <c r="J21" s="122">
        <f>IF(AND(ISNUMBER('2014 By month country'!J21),'2013 By month country'!J21&gt;0,'2013 By month country'!J21&lt;&gt;""),'2014 By month country'!J21/'2013 By month country'!J21-1,"")</f>
        <v>-0.5501757126122608</v>
      </c>
      <c r="K21" s="122">
        <f>IF(AND(ISNUMBER('2014 By month country'!K21),'2013 By month country'!K21&gt;0,'2013 By month country'!K21&lt;&gt;""),'2014 By month country'!K21/'2013 By month country'!K21-1,"")</f>
        <v>-0.32835820895522383</v>
      </c>
      <c r="L21" s="122">
        <f>IF(AND(ISNUMBER('2014 By month country'!L21),'2013 By month country'!L21&gt;0,'2013 By month country'!L21&lt;&gt;""),'2014 By month country'!L21/'2013 By month country'!L21-1,"")</f>
        <v>-0.11636363636363634</v>
      </c>
      <c r="M21" s="165">
        <f>IF(AND(ISNUMBER('2014 By month country'!M21),'2013 By month country'!M21&gt;0,'2013 By month country'!M21&lt;&gt;""),'2014 By month country'!M21/'2013 By month country'!M21-1,"")</f>
        <v>-0.3422382671480144</v>
      </c>
      <c r="N21" s="148">
        <f>'2014 By month country'!N21/SUMPRODUCT('2014 By month country'!$B$43:$M$43,'2013 By month country'!$B21:$M21)-1</f>
        <v>-0.38452365742515227</v>
      </c>
      <c r="O21" s="96" t="s">
        <v>180</v>
      </c>
    </row>
    <row r="22" spans="1:15" ht="15" customHeight="1">
      <c r="A22" s="91" t="s">
        <v>144</v>
      </c>
      <c r="B22" s="121">
        <f>IF(AND(ISNUMBER('2014 By month country'!B22),'2013 By month country'!B22&gt;0,'2013 By month country'!B22&lt;&gt;""),'2014 By month country'!B22/'2013 By month country'!B22-1,"")</f>
        <v>0.6929824561403508</v>
      </c>
      <c r="C22" s="122">
        <f>IF(AND(ISNUMBER('2014 By month country'!C22),'2013 By month country'!C22&gt;0,'2013 By month country'!C22&lt;&gt;""),'2014 By month country'!C22/'2013 By month country'!C22-1,"")</f>
        <v>1.0324675324675323</v>
      </c>
      <c r="D22" s="122">
        <f>IF(AND(ISNUMBER('2014 By month country'!D22),'2013 By month country'!D22&gt;0,'2013 By month country'!D22&lt;&gt;""),'2014 By month country'!D22/'2013 By month country'!D22-1,"")</f>
        <v>3.887755102040816</v>
      </c>
      <c r="E22" s="122">
        <f>IF(AND(ISNUMBER('2014 By month country'!E22),'2013 By month country'!E22&gt;0,'2013 By month country'!E22&lt;&gt;""),'2014 By month country'!E22/'2013 By month country'!E22-1,"")</f>
        <v>1.7520435967302452</v>
      </c>
      <c r="F22" s="122">
        <f>IF(AND(ISNUMBER('2014 By month country'!F22),'2013 By month country'!F22&gt;0,'2013 By month country'!F22&lt;&gt;""),'2014 By month country'!F22/'2013 By month country'!F22-1,"")</f>
        <v>0.8603351955307263</v>
      </c>
      <c r="G22" s="122">
        <f>IF(AND(ISNUMBER('2014 By month country'!G22),'2013 By month country'!G22&gt;0,'2013 By month country'!G22&lt;&gt;""),'2014 By month country'!G22/'2013 By month country'!G22-1,"")</f>
        <v>0.17074487225620727</v>
      </c>
      <c r="H22" s="122">
        <f>IF(AND(ISNUMBER('2014 By month country'!H22),'2013 By month country'!H22&gt;0,'2013 By month country'!H22&lt;&gt;""),'2014 By month country'!H22/'2013 By month country'!H22-1,"")</f>
        <v>0.13661287795707344</v>
      </c>
      <c r="I22" s="122">
        <f>IF(AND(ISNUMBER('2014 By month country'!I22),'2013 By month country'!I22&gt;0,'2013 By month country'!I22&lt;&gt;""),'2014 By month country'!I22/'2013 By month country'!I22-1,"")</f>
        <v>0.09545209419378042</v>
      </c>
      <c r="J22" s="122">
        <f>IF(AND(ISNUMBER('2014 By month country'!J22),'2013 By month country'!J22&gt;0,'2013 By month country'!J22&lt;&gt;""),'2014 By month country'!J22/'2013 By month country'!J22-1,"")</f>
        <v>-0.2673302523995734</v>
      </c>
      <c r="K22" s="122">
        <f>IF(AND(ISNUMBER('2014 By month country'!K22),'2013 By month country'!K22&gt;0,'2013 By month country'!K22&lt;&gt;""),'2014 By month country'!K22/'2013 By month country'!K22-1,"")</f>
        <v>-0.3069351230425056</v>
      </c>
      <c r="L22" s="122">
        <f>IF(AND(ISNUMBER('2014 By month country'!L22),'2013 By month country'!L22&gt;0,'2013 By month country'!L22&lt;&gt;""),'2014 By month country'!L22/'2013 By month country'!L22-1,"")</f>
        <v>2.1373737373737374</v>
      </c>
      <c r="M22" s="165">
        <f>IF(AND(ISNUMBER('2014 By month country'!M22),'2013 By month country'!M22&gt;0,'2013 By month country'!M22&lt;&gt;""),'2014 By month country'!M22/'2013 By month country'!M22-1,"")</f>
        <v>0.6767810026385224</v>
      </c>
      <c r="N22" s="148">
        <f>'2014 By month country'!N22/SUMPRODUCT('2014 By month country'!$B$43:$M$43,'2013 By month country'!$B22:$M22)-1</f>
        <v>0.20765974957380529</v>
      </c>
      <c r="O22" s="96" t="s">
        <v>191</v>
      </c>
    </row>
    <row r="23" spans="1:15" ht="15" customHeight="1">
      <c r="A23" s="91" t="s">
        <v>139</v>
      </c>
      <c r="B23" s="121">
        <f>IF(AND(ISNUMBER('2014 By month country'!B23),'2013 By month country'!B23&gt;0,'2013 By month country'!B23&lt;&gt;""),'2014 By month country'!B23/'2013 By month country'!B23-1,"")</f>
        <v>1.6266666666666665</v>
      </c>
      <c r="C23" s="122">
        <f>IF(AND(ISNUMBER('2014 By month country'!C23),'2013 By month country'!C23&gt;0,'2013 By month country'!C23&lt;&gt;""),'2014 By month country'!C23/'2013 By month country'!C23-1,"")</f>
        <v>-0.3140243902439024</v>
      </c>
      <c r="D23" s="122">
        <f>IF(AND(ISNUMBER('2014 By month country'!D23),'2013 By month country'!D23&gt;0,'2013 By month country'!D23&lt;&gt;""),'2014 By month country'!D23/'2013 By month country'!D23-1,"")</f>
        <v>-0.2928416485900217</v>
      </c>
      <c r="E23" s="122">
        <f>IF(AND(ISNUMBER('2014 By month country'!E23),'2013 By month country'!E23&gt;0,'2013 By month country'!E23&lt;&gt;""),'2014 By month country'!E23/'2013 By month country'!E23-1,"")</f>
        <v>-0.3152866242038217</v>
      </c>
      <c r="F23" s="122">
        <f>IF(AND(ISNUMBER('2014 By month country'!F23),'2013 By month country'!F23&gt;0,'2013 By month country'!F23&lt;&gt;""),'2014 By month country'!F23/'2013 By month country'!F23-1,"")</f>
        <v>-0.43705220061412486</v>
      </c>
      <c r="G23" s="122">
        <f>IF(AND(ISNUMBER('2014 By month country'!G23),'2013 By month country'!G23&gt;0,'2013 By month country'!G23&lt;&gt;""),'2014 By month country'!G23/'2013 By month country'!G23-1,"")</f>
        <v>-0.014128728414442682</v>
      </c>
      <c r="H23" s="122">
        <f>IF(AND(ISNUMBER('2014 By month country'!H23),'2013 By month country'!H23&gt;0,'2013 By month country'!H23&lt;&gt;""),'2014 By month country'!H23/'2013 By month country'!H23-1,"")</f>
        <v>0.002951303492375823</v>
      </c>
      <c r="I23" s="122">
        <f>IF(AND(ISNUMBER('2014 By month country'!I23),'2013 By month country'!I23&gt;0,'2013 By month country'!I23&lt;&gt;""),'2014 By month country'!I23/'2013 By month country'!I23-1,"")</f>
        <v>-0.30995670995671</v>
      </c>
      <c r="J23" s="122">
        <f>IF(AND(ISNUMBER('2014 By month country'!J23),'2013 By month country'!J23&gt;0,'2013 By month country'!J23&lt;&gt;""),'2014 By month country'!J23/'2013 By month country'!J23-1,"")</f>
        <v>0.11175337186897871</v>
      </c>
      <c r="K23" s="122">
        <f>IF(AND(ISNUMBER('2014 By month country'!K23),'2013 By month country'!K23&gt;0,'2013 By month country'!K23&lt;&gt;""),'2014 By month country'!K23/'2013 By month country'!K23-1,"")</f>
        <v>0.002613240418118501</v>
      </c>
      <c r="L23" s="122">
        <f>IF(AND(ISNUMBER('2014 By month country'!L23),'2013 By month country'!L23&gt;0,'2013 By month country'!L23&lt;&gt;""),'2014 By month country'!L23/'2013 By month country'!L23-1,"")</f>
        <v>1.0309278350515463</v>
      </c>
      <c r="M23" s="165">
        <f>IF(AND(ISNUMBER('2014 By month country'!M23),'2013 By month country'!M23&gt;0,'2013 By month country'!M23&lt;&gt;""),'2014 By month country'!M23/'2013 By month country'!M23-1,"")</f>
        <v>1.1597222222222223</v>
      </c>
      <c r="N23" s="148">
        <f>'2014 By month country'!N23/SUMPRODUCT('2014 By month country'!$B$43:$M$43,'2013 By month country'!$B23:$M23)-1</f>
        <v>-0.08311618294545786</v>
      </c>
      <c r="O23" s="96" t="s">
        <v>186</v>
      </c>
    </row>
    <row r="24" spans="1:15" ht="15" customHeight="1">
      <c r="A24" s="91" t="s">
        <v>141</v>
      </c>
      <c r="B24" s="121">
        <f>IF(AND(ISNUMBER('2014 By month country'!B24),'2013 By month country'!B24&gt;0,'2013 By month country'!B24&lt;&gt;""),'2014 By month country'!B24/'2013 By month country'!B24-1,"")</f>
        <v>0.03963414634146334</v>
      </c>
      <c r="C24" s="122">
        <f>IF(AND(ISNUMBER('2014 By month country'!C24),'2013 By month country'!C24&gt;0,'2013 By month country'!C24&lt;&gt;""),'2014 By month country'!C24/'2013 By month country'!C24-1,"")</f>
        <v>-0.22266401590457252</v>
      </c>
      <c r="D24" s="122">
        <f>IF(AND(ISNUMBER('2014 By month country'!D24),'2013 By month country'!D24&gt;0,'2013 By month country'!D24&lt;&gt;""),'2014 By month country'!D24/'2013 By month country'!D24-1,"")</f>
        <v>0.0064102564102563875</v>
      </c>
      <c r="E24" s="122">
        <f>IF(AND(ISNUMBER('2014 By month country'!E24),'2013 By month country'!E24&gt;0,'2013 By month country'!E24&lt;&gt;""),'2014 By month country'!E24/'2013 By month country'!E24-1,"")</f>
        <v>0.8308668076109937</v>
      </c>
      <c r="F24" s="122">
        <f>IF(AND(ISNUMBER('2014 By month country'!F24),'2013 By month country'!F24&gt;0,'2013 By month country'!F24&lt;&gt;""),'2014 By month country'!F24/'2013 By month country'!F24-1,"")</f>
        <v>2.4262295081967213</v>
      </c>
      <c r="G24" s="122">
        <f>IF(AND(ISNUMBER('2014 By month country'!G24),'2013 By month country'!G24&gt;0,'2013 By month country'!G24&lt;&gt;""),'2014 By month country'!G24/'2013 By month country'!G24-1,"")</f>
        <v>2.6843853820598005</v>
      </c>
      <c r="H24" s="122">
        <f>IF(AND(ISNUMBER('2014 By month country'!H24),'2013 By month country'!H24&gt;0,'2013 By month country'!H24&lt;&gt;""),'2014 By month country'!H24/'2013 By month country'!H24-1,"")</f>
        <v>0.3048498845265588</v>
      </c>
      <c r="I24" s="122">
        <f>IF(AND(ISNUMBER('2014 By month country'!I24),'2013 By month country'!I24&gt;0,'2013 By month country'!I24&lt;&gt;""),'2014 By month country'!I24/'2013 By month country'!I24-1,"")</f>
        <v>0.01635220125786163</v>
      </c>
      <c r="J24" s="122">
        <f>IF(AND(ISNUMBER('2014 By month country'!J24),'2013 By month country'!J24&gt;0,'2013 By month country'!J24&lt;&gt;""),'2014 By month country'!J24/'2013 By month country'!J24-1,"")</f>
        <v>-0.11514392991239053</v>
      </c>
      <c r="K24" s="122">
        <f>IF(AND(ISNUMBER('2014 By month country'!K24),'2013 By month country'!K24&gt;0,'2013 By month country'!K24&lt;&gt;""),'2014 By month country'!K24/'2013 By month country'!K24-1,"")</f>
        <v>0.15020576131687235</v>
      </c>
      <c r="L24" s="122">
        <f>IF(AND(ISNUMBER('2014 By month country'!L24),'2013 By month country'!L24&gt;0,'2013 By month country'!L24&lt;&gt;""),'2014 By month country'!L24/'2013 By month country'!L24-1,"")</f>
        <v>-0.10229645093945716</v>
      </c>
      <c r="M24" s="165">
        <f>IF(AND(ISNUMBER('2014 By month country'!M24),'2013 By month country'!M24&gt;0,'2013 By month country'!M24&lt;&gt;""),'2014 By month country'!M24/'2013 By month country'!M24-1,"")</f>
        <v>-0.6337078651685393</v>
      </c>
      <c r="N24" s="148">
        <f>'2014 By month country'!N24/SUMPRODUCT('2014 By month country'!$B$43:$M$43,'2013 By month country'!$B24:$M24)-1</f>
        <v>0.20235223160434268</v>
      </c>
      <c r="O24" s="96" t="s">
        <v>188</v>
      </c>
    </row>
    <row r="25" spans="1:15" ht="15" customHeight="1">
      <c r="A25" s="91" t="s">
        <v>134</v>
      </c>
      <c r="B25" s="121">
        <f>IF(AND(ISNUMBER('2014 By month country'!B25),'2013 By month country'!B25&gt;0,'2013 By month country'!B25&lt;&gt;""),'2014 By month country'!B25/'2013 By month country'!B25-1,"")</f>
        <v>-0.6603773584905661</v>
      </c>
      <c r="C25" s="122">
        <f>IF(AND(ISNUMBER('2014 By month country'!C25),'2013 By month country'!C25&gt;0,'2013 By month country'!C25&lt;&gt;""),'2014 By month country'!C25/'2013 By month country'!C25-1,"")</f>
        <v>-0.5128205128205128</v>
      </c>
      <c r="D25" s="122">
        <f>IF(AND(ISNUMBER('2014 By month country'!D25),'2013 By month country'!D25&gt;0,'2013 By month country'!D25&lt;&gt;""),'2014 By month country'!D25/'2013 By month country'!D25-1,"")</f>
        <v>-0.6042553191489362</v>
      </c>
      <c r="E25" s="122">
        <f>IF(AND(ISNUMBER('2014 By month country'!E25),'2013 By month country'!E25&gt;0,'2013 By month country'!E25&lt;&gt;""),'2014 By month country'!E25/'2013 By month country'!E25-1,"")</f>
        <v>1.1443298969072164</v>
      </c>
      <c r="F25" s="122">
        <f>IF(AND(ISNUMBER('2014 By month country'!F25),'2013 By month country'!F25&gt;0,'2013 By month country'!F25&lt;&gt;""),'2014 By month country'!F25/'2013 By month country'!F25-1,"")</f>
        <v>-0.592734225621415</v>
      </c>
      <c r="G25" s="122">
        <f>IF(AND(ISNUMBER('2014 By month country'!G25),'2013 By month country'!G25&gt;0,'2013 By month country'!G25&lt;&gt;""),'2014 By month country'!G25/'2013 By month country'!G25-1,"")</f>
        <v>-0.6041171813143309</v>
      </c>
      <c r="H25" s="122">
        <f>IF(AND(ISNUMBER('2014 By month country'!H25),'2013 By month country'!H25&gt;0,'2013 By month country'!H25&lt;&gt;""),'2014 By month country'!H25/'2013 By month country'!H25-1,"")</f>
        <v>-0.7171052631578947</v>
      </c>
      <c r="I25" s="122">
        <f>IF(AND(ISNUMBER('2014 By month country'!I25),'2013 By month country'!I25&gt;0,'2013 By month country'!I25&lt;&gt;""),'2014 By month country'!I25/'2013 By month country'!I25-1,"")</f>
        <v>-0.588500563697858</v>
      </c>
      <c r="J25" s="122">
        <f>IF(AND(ISNUMBER('2014 By month country'!J25),'2013 By month country'!J25&gt;0,'2013 By month country'!J25&lt;&gt;""),'2014 By month country'!J25/'2013 By month country'!J25-1,"")</f>
        <v>-0.6234567901234568</v>
      </c>
      <c r="K25" s="122">
        <f>IF(AND(ISNUMBER('2014 By month country'!K25),'2013 By month country'!K25&gt;0,'2013 By month country'!K25&lt;&gt;""),'2014 By month country'!K25/'2013 By month country'!K25-1,"")</f>
        <v>-0.2816455696202531</v>
      </c>
      <c r="L25" s="122">
        <f>IF(AND(ISNUMBER('2014 By month country'!L25),'2013 By month country'!L25&gt;0,'2013 By month country'!L25&lt;&gt;""),'2014 By month country'!L25/'2013 By month country'!L25-1,"")</f>
        <v>-0.7193877551020409</v>
      </c>
      <c r="M25" s="165">
        <f>IF(AND(ISNUMBER('2014 By month country'!M25),'2013 By month country'!M25&gt;0,'2013 By month country'!M25&lt;&gt;""),'2014 By month country'!M25/'2013 By month country'!M25-1,"")</f>
      </c>
      <c r="N25" s="148">
        <f>'2014 By month country'!N25/SUMPRODUCT('2014 By month country'!$B$43:$M$43,'2013 By month country'!$B25:$M25)-1</f>
        <v>-0.5247721623860813</v>
      </c>
      <c r="O25" s="96" t="s">
        <v>181</v>
      </c>
    </row>
    <row r="26" spans="1:15" ht="15" customHeight="1">
      <c r="A26" s="91" t="s">
        <v>143</v>
      </c>
      <c r="B26" s="121">
        <f>IF(AND(ISNUMBER('2014 By month country'!B26),'2013 By month country'!B26&gt;0,'2013 By month country'!B26&lt;&gt;""),'2014 By month country'!B26/'2013 By month country'!B26-1,"")</f>
        <v>0.2941176470588236</v>
      </c>
      <c r="C26" s="122">
        <f>IF(AND(ISNUMBER('2014 By month country'!C26),'2013 By month country'!C26&gt;0,'2013 By month country'!C26&lt;&gt;""),'2014 By month country'!C26/'2013 By month country'!C26-1,"")</f>
        <v>1.8571428571428572</v>
      </c>
      <c r="D26" s="122">
        <f>IF(AND(ISNUMBER('2014 By month country'!D26),'2013 By month country'!D26&gt;0,'2013 By month country'!D26&lt;&gt;""),'2014 By month country'!D26/'2013 By month country'!D26-1,"")</f>
        <v>-0.12272727272727268</v>
      </c>
      <c r="E26" s="122">
        <f>IF(AND(ISNUMBER('2014 By month country'!E26),'2013 By month country'!E26&gt;0,'2013 By month country'!E26&lt;&gt;""),'2014 By month country'!E26/'2013 By month country'!E26-1,"")</f>
        <v>-0.3005780346820809</v>
      </c>
      <c r="F26" s="122">
        <f>IF(AND(ISNUMBER('2014 By month country'!F26),'2013 By month country'!F26&gt;0,'2013 By month country'!F26&lt;&gt;""),'2014 By month country'!F26/'2013 By month country'!F26-1,"")</f>
        <v>2.2264150943396226</v>
      </c>
      <c r="G26" s="122">
        <f>IF(AND(ISNUMBER('2014 By month country'!G26),'2013 By month country'!G26&gt;0,'2013 By month country'!G26&lt;&gt;""),'2014 By month country'!G26/'2013 By month country'!G26-1,"")</f>
        <v>3.2972972972972974</v>
      </c>
      <c r="H26" s="122">
        <f>IF(AND(ISNUMBER('2014 By month country'!H26),'2013 By month country'!H26&gt;0,'2013 By month country'!H26&lt;&gt;""),'2014 By month country'!H26/'2013 By month country'!H26-1,"")</f>
        <v>-0.2586352148272957</v>
      </c>
      <c r="I26" s="122">
        <f>IF(AND(ISNUMBER('2014 By month country'!I26),'2013 By month country'!I26&gt;0,'2013 By month country'!I26&lt;&gt;""),'2014 By month country'!I26/'2013 By month country'!I26-1,"")</f>
        <v>-0.05359179019384264</v>
      </c>
      <c r="J26" s="122">
        <f>IF(AND(ISNUMBER('2014 By month country'!J26),'2013 By month country'!J26&gt;0,'2013 By month country'!J26&lt;&gt;""),'2014 By month country'!J26/'2013 By month country'!J26-1,"")</f>
        <v>-0.2457627118644068</v>
      </c>
      <c r="K26" s="122">
        <f>IF(AND(ISNUMBER('2014 By month country'!K26),'2013 By month country'!K26&gt;0,'2013 By month country'!K26&lt;&gt;""),'2014 By month country'!K26/'2013 By month country'!K26-1,"")</f>
        <v>0.3894736842105264</v>
      </c>
      <c r="L26" s="122">
        <f>IF(AND(ISNUMBER('2014 By month country'!L26),'2013 By month country'!L26&gt;0,'2013 By month country'!L26&lt;&gt;""),'2014 By month country'!L26/'2013 By month country'!L26-1,"")</f>
        <v>-0.352112676056338</v>
      </c>
      <c r="M26" s="165">
        <f>IF(AND(ISNUMBER('2014 By month country'!M26),'2013 By month country'!M26&gt;0,'2013 By month country'!M26&lt;&gt;""),'2014 By month country'!M26/'2013 By month country'!M26-1,"")</f>
      </c>
      <c r="N26" s="148">
        <f>'2014 By month country'!N26/SUMPRODUCT('2014 By month country'!$B$43:$M$43,'2013 By month country'!$B26:$M26)-1</f>
        <v>0.01764858551777837</v>
      </c>
      <c r="O26" s="96" t="s">
        <v>190</v>
      </c>
    </row>
    <row r="27" spans="1:15" ht="15" customHeight="1">
      <c r="A27" s="91" t="s">
        <v>135</v>
      </c>
      <c r="B27" s="121">
        <f>IF(AND(ISNUMBER('2014 By month country'!B27),'2013 By month country'!B27&gt;0,'2013 By month country'!B27&lt;&gt;""),'2014 By month country'!B27/'2013 By month country'!B27-1,"")</f>
        <v>0.2058823529411764</v>
      </c>
      <c r="C27" s="122">
        <f>IF(AND(ISNUMBER('2014 By month country'!C27),'2013 By month country'!C27&gt;0,'2013 By month country'!C27&lt;&gt;""),'2014 By month country'!C27/'2013 By month country'!C27-1,"")</f>
        <v>-0.2804878048780488</v>
      </c>
      <c r="D27" s="122">
        <f>IF(AND(ISNUMBER('2014 By month country'!D27),'2013 By month country'!D27&gt;0,'2013 By month country'!D27&lt;&gt;""),'2014 By month country'!D27/'2013 By month country'!D27-1,"")</f>
        <v>-0.23236514522821572</v>
      </c>
      <c r="E27" s="122">
        <f>IF(AND(ISNUMBER('2014 By month country'!E27),'2013 By month country'!E27&gt;0,'2013 By month country'!E27&lt;&gt;""),'2014 By month country'!E27/'2013 By month country'!E27-1,"")</f>
        <v>-0.6043956043956045</v>
      </c>
      <c r="F27" s="122">
        <f>IF(AND(ISNUMBER('2014 By month country'!F27),'2013 By month country'!F27&gt;0,'2013 By month country'!F27&lt;&gt;""),'2014 By month country'!F27/'2013 By month country'!F27-1,"")</f>
        <v>-0.22580645161290325</v>
      </c>
      <c r="G27" s="122">
        <f>IF(AND(ISNUMBER('2014 By month country'!G27),'2013 By month country'!G27&gt;0,'2013 By month country'!G27&lt;&gt;""),'2014 By month country'!G27/'2013 By month country'!G27-1,"")</f>
        <v>0.1594202898550725</v>
      </c>
      <c r="H27" s="122">
        <f>IF(AND(ISNUMBER('2014 By month country'!H27),'2013 By month country'!H27&gt;0,'2013 By month country'!H27&lt;&gt;""),'2014 By month country'!H27/'2013 By month country'!H27-1,"")</f>
        <v>-0.7362637362637363</v>
      </c>
      <c r="I27" s="122">
        <f>IF(AND(ISNUMBER('2014 By month country'!I27),'2013 By month country'!I27&gt;0,'2013 By month country'!I27&lt;&gt;""),'2014 By month country'!I27/'2013 By month country'!I27-1,"")</f>
        <v>0.06612903225806455</v>
      </c>
      <c r="J27" s="122">
        <f>IF(AND(ISNUMBER('2014 By month country'!J27),'2013 By month country'!J27&gt;0,'2013 By month country'!J27&lt;&gt;""),'2014 By month country'!J27/'2013 By month country'!J27-1,"")</f>
        <v>-0.14814814814814814</v>
      </c>
      <c r="K27" s="122">
        <f>IF(AND(ISNUMBER('2014 By month country'!K27),'2013 By month country'!K27&gt;0,'2013 By month country'!K27&lt;&gt;""),'2014 By month country'!K27/'2013 By month country'!K27-1,"")</f>
        <v>-0.662528216704289</v>
      </c>
      <c r="L27" s="122">
        <f>IF(AND(ISNUMBER('2014 By month country'!L27),'2013 By month country'!L27&gt;0,'2013 By month country'!L27&lt;&gt;""),'2014 By month country'!L27/'2013 By month country'!L27-1,"")</f>
      </c>
      <c r="M27" s="165">
        <f>IF(AND(ISNUMBER('2014 By month country'!M27),'2013 By month country'!M27&gt;0,'2013 By month country'!M27&lt;&gt;""),'2014 By month country'!M27/'2013 By month country'!M27-1,"")</f>
        <v>2.731707317073171</v>
      </c>
      <c r="N27" s="148">
        <f>'2014 By month country'!N27/SUMPRODUCT('2014 By month country'!$B$43:$M$43,'2013 By month country'!$B27:$M27)-1</f>
        <v>-0.30367328313940223</v>
      </c>
      <c r="O27" s="96" t="s">
        <v>182</v>
      </c>
    </row>
    <row r="28" spans="1:15" ht="15" customHeight="1">
      <c r="A28" s="91" t="s">
        <v>137</v>
      </c>
      <c r="B28" s="121">
        <f>IF(AND(ISNUMBER('2014 By month country'!B28),'2013 By month country'!B28&gt;0,'2013 By month country'!B28&lt;&gt;""),'2014 By month country'!B28/'2013 By month country'!B28-1,"")</f>
        <v>1.1754385964912282</v>
      </c>
      <c r="C28" s="122">
        <f>IF(AND(ISNUMBER('2014 By month country'!C28),'2013 By month country'!C28&gt;0,'2013 By month country'!C28&lt;&gt;""),'2014 By month country'!C28/'2013 By month country'!C28-1,"")</f>
        <v>2.337579617834395</v>
      </c>
      <c r="D28" s="122">
        <f>IF(AND(ISNUMBER('2014 By month country'!D28),'2013 By month country'!D28&gt;0,'2013 By month country'!D28&lt;&gt;""),'2014 By month country'!D28/'2013 By month country'!D28-1,"")</f>
        <v>0.6882022471910112</v>
      </c>
      <c r="E28" s="122">
        <f>IF(AND(ISNUMBER('2014 By month country'!E28),'2013 By month country'!E28&gt;0,'2013 By month country'!E28&lt;&gt;""),'2014 By month country'!E28/'2013 By month country'!E28-1,"")</f>
        <v>1.4468085106382977</v>
      </c>
      <c r="F28" s="122">
        <f>IF(AND(ISNUMBER('2014 By month country'!F28),'2013 By month country'!F28&gt;0,'2013 By month country'!F28&lt;&gt;""),'2014 By month country'!F28/'2013 By month country'!F28-1,"")</f>
        <v>1.1465324384787472</v>
      </c>
      <c r="G28" s="122">
        <f>IF(AND(ISNUMBER('2014 By month country'!G28),'2013 By month country'!G28&gt;0,'2013 By month country'!G28&lt;&gt;""),'2014 By month country'!G28/'2013 By month country'!G28-1,"")</f>
        <v>0.9709035222052067</v>
      </c>
      <c r="H28" s="122">
        <f>IF(AND(ISNUMBER('2014 By month country'!H28),'2013 By month country'!H28&gt;0,'2013 By month country'!H28&lt;&gt;""),'2014 By month country'!H28/'2013 By month country'!H28-1,"")</f>
        <v>0.9775561097256857</v>
      </c>
      <c r="I28" s="122">
        <f>IF(AND(ISNUMBER('2014 By month country'!I28),'2013 By month country'!I28&gt;0,'2013 By month country'!I28&lt;&gt;""),'2014 By month country'!I28/'2013 By month country'!I28-1,"")</f>
        <v>0.8541247484909458</v>
      </c>
      <c r="J28" s="122">
        <f>IF(AND(ISNUMBER('2014 By month country'!J28),'2013 By month country'!J28&gt;0,'2013 By month country'!J28&lt;&gt;""),'2014 By month country'!J28/'2013 By month country'!J28-1,"")</f>
        <v>1.0359477124183005</v>
      </c>
      <c r="K28" s="122">
        <f>IF(AND(ISNUMBER('2014 By month country'!K28),'2013 By month country'!K28&gt;0,'2013 By month country'!K28&lt;&gt;""),'2014 By month country'!K28/'2013 By month country'!K28-1,"")</f>
        <v>1.1877753303964758</v>
      </c>
      <c r="L28" s="122">
        <f>IF(AND(ISNUMBER('2014 By month country'!L28),'2013 By month country'!L28&gt;0,'2013 By month country'!L28&lt;&gt;""),'2014 By month country'!L28/'2013 By month country'!L28-1,"")</f>
        <v>0.8984848484848484</v>
      </c>
      <c r="M28" s="165">
        <f>IF(AND(ISNUMBER('2014 By month country'!M28),'2013 By month country'!M28&gt;0,'2013 By month country'!M28&lt;&gt;""),'2014 By month country'!M28/'2013 By month country'!M28-1,"")</f>
        <v>1.278242677824268</v>
      </c>
      <c r="N28" s="148">
        <f>'2014 By month country'!N28/SUMPRODUCT('2014 By month country'!$B$43:$M$43,'2013 By month country'!$B28:$M28)-1</f>
        <v>1.0982080521293924</v>
      </c>
      <c r="O28" s="96" t="s">
        <v>184</v>
      </c>
    </row>
    <row r="29" spans="1:15" ht="15" customHeight="1">
      <c r="A29" s="91" t="s">
        <v>145</v>
      </c>
      <c r="B29" s="121">
        <f>IF(AND(ISNUMBER('2014 By month country'!B29),'2013 By month country'!B29&gt;0,'2013 By month country'!B29&lt;&gt;""),'2014 By month country'!B29/'2013 By month country'!B29-1,"")</f>
        <v>1.2160000000000002</v>
      </c>
      <c r="C29" s="122">
        <f>IF(AND(ISNUMBER('2014 By month country'!C29),'2013 By month country'!C29&gt;0,'2013 By month country'!C29&lt;&gt;""),'2014 By month country'!C29/'2013 By month country'!C29-1,"")</f>
        <v>0.20915032679738554</v>
      </c>
      <c r="D29" s="122">
        <f>IF(AND(ISNUMBER('2014 By month country'!D29),'2013 By month country'!D29&gt;0,'2013 By month country'!D29&lt;&gt;""),'2014 By month country'!D29/'2013 By month country'!D29-1,"")</f>
        <v>-0.2084848484848485</v>
      </c>
      <c r="E29" s="122">
        <f>IF(AND(ISNUMBER('2014 By month country'!E29),'2013 By month country'!E29&gt;0,'2013 By month country'!E29&lt;&gt;""),'2014 By month country'!E29/'2013 By month country'!E29-1,"")</f>
        <v>0.026420079260237816</v>
      </c>
      <c r="F29" s="122">
        <f>IF(AND(ISNUMBER('2014 By month country'!F29),'2013 By month country'!F29&gt;0,'2013 By month country'!F29&lt;&gt;""),'2014 By month country'!F29/'2013 By month country'!F29-1,"")</f>
        <v>0.7961704756022236</v>
      </c>
      <c r="G29" s="122">
        <f>IF(AND(ISNUMBER('2014 By month country'!G29),'2013 By month country'!G29&gt;0,'2013 By month country'!G29&lt;&gt;""),'2014 By month country'!G29/'2013 By month country'!G29-1,"")</f>
        <v>1.0878243512974053</v>
      </c>
      <c r="H29" s="122">
        <f>IF(AND(ISNUMBER('2014 By month country'!H29),'2013 By month country'!H29&gt;0,'2013 By month country'!H29&lt;&gt;""),'2014 By month country'!H29/'2013 By month country'!H29-1,"")</f>
        <v>0.9730962152302782</v>
      </c>
      <c r="I29" s="122">
        <f>IF(AND(ISNUMBER('2014 By month country'!I29),'2013 By month country'!I29&gt;0,'2013 By month country'!I29&lt;&gt;""),'2014 By month country'!I29/'2013 By month country'!I29-1,"")</f>
        <v>0.8414686825053996</v>
      </c>
      <c r="J29" s="122">
        <f>IF(AND(ISNUMBER('2014 By month country'!J29),'2013 By month country'!J29&gt;0,'2013 By month country'!J29&lt;&gt;""),'2014 By month country'!J29/'2013 By month country'!J29-1,"")</f>
        <v>0.5769230769230769</v>
      </c>
      <c r="K29" s="122">
        <f>IF(AND(ISNUMBER('2014 By month country'!K29),'2013 By month country'!K29&gt;0,'2013 By month country'!K29&lt;&gt;""),'2014 By month country'!K29/'2013 By month country'!K29-1,"")</f>
        <v>0.9383358098068351</v>
      </c>
      <c r="L29" s="122">
        <f>IF(AND(ISNUMBER('2014 By month country'!L29),'2013 By month country'!L29&gt;0,'2013 By month country'!L29&lt;&gt;""),'2014 By month country'!L29/'2013 By month country'!L29-1,"")</f>
        <v>0.9656301145662847</v>
      </c>
      <c r="M29" s="165">
        <f>IF(AND(ISNUMBER('2014 By month country'!M29),'2013 By month country'!M29&gt;0,'2013 By month country'!M29&lt;&gt;""),'2014 By month country'!M29/'2013 By month country'!M29-1,"")</f>
        <v>1.270893371757925</v>
      </c>
      <c r="N29" s="148">
        <f>'2014 By month country'!N29/SUMPRODUCT('2014 By month country'!$B$43:$M$43,'2013 By month country'!$B29:$M29)-1</f>
        <v>0.7223017998380767</v>
      </c>
      <c r="O29" s="96" t="s">
        <v>192</v>
      </c>
    </row>
    <row r="30" spans="1:15" ht="15" customHeight="1">
      <c r="A30" s="91" t="s">
        <v>149</v>
      </c>
      <c r="B30" s="121">
        <f>IF(AND(ISNUMBER('2014 By month country'!B30),'2013 By month country'!B30&gt;0,'2013 By month country'!B30&lt;&gt;""),'2014 By month country'!B30/'2013 By month country'!B30-1,"")</f>
        <v>0.38095238095238093</v>
      </c>
      <c r="C30" s="122">
        <f>IF(AND(ISNUMBER('2014 By month country'!C30),'2013 By month country'!C30&gt;0,'2013 By month country'!C30&lt;&gt;""),'2014 By month country'!C30/'2013 By month country'!C30-1,"")</f>
        <v>0.03984063745019917</v>
      </c>
      <c r="D30" s="122">
        <f>IF(AND(ISNUMBER('2014 By month country'!D30),'2013 By month country'!D30&gt;0,'2013 By month country'!D30&lt;&gt;""),'2014 By month country'!D30/'2013 By month country'!D30-1,"")</f>
        <v>-0.2324380165289256</v>
      </c>
      <c r="E30" s="122">
        <f>IF(AND(ISNUMBER('2014 By month country'!E30),'2013 By month country'!E30&gt;0,'2013 By month country'!E30&lt;&gt;""),'2014 By month country'!E30/'2013 By month country'!E30-1,"")</f>
        <v>1.3374463519313307</v>
      </c>
      <c r="F30" s="122">
        <f>IF(AND(ISNUMBER('2014 By month country'!F30),'2013 By month country'!F30&gt;0,'2013 By month country'!F30&lt;&gt;""),'2014 By month country'!F30/'2013 By month country'!F30-1,"")</f>
        <v>0.7343704984154422</v>
      </c>
      <c r="G30" s="122">
        <f>IF(AND(ISNUMBER('2014 By month country'!G30),'2013 By month country'!G30&gt;0,'2013 By month country'!G30&lt;&gt;""),'2014 By month country'!G30/'2013 By month country'!G30-1,"")</f>
        <v>0.8541296060991106</v>
      </c>
      <c r="H30" s="122">
        <f>IF(AND(ISNUMBER('2014 By month country'!H30),'2013 By month country'!H30&gt;0,'2013 By month country'!H30&lt;&gt;""),'2014 By month country'!H30/'2013 By month country'!H30-1,"")</f>
        <v>0.634850166481687</v>
      </c>
      <c r="I30" s="122">
        <f>IF(AND(ISNUMBER('2014 By month country'!I30),'2013 By month country'!I30&gt;0,'2013 By month country'!I30&lt;&gt;""),'2014 By month country'!I30/'2013 By month country'!I30-1,"")</f>
        <v>0.6169769720725136</v>
      </c>
      <c r="J30" s="122">
        <f>IF(AND(ISNUMBER('2014 By month country'!J30),'2013 By month country'!J30&gt;0,'2013 By month country'!J30&lt;&gt;""),'2014 By month country'!J30/'2013 By month country'!J30-1,"")</f>
        <v>0.2280439121756488</v>
      </c>
      <c r="K30" s="122">
        <f>IF(AND(ISNUMBER('2014 By month country'!K30),'2013 By month country'!K30&gt;0,'2013 By month country'!K30&lt;&gt;""),'2014 By month country'!K30/'2013 By month country'!K30-1,"")</f>
        <v>1.096330275229358</v>
      </c>
      <c r="L30" s="122">
        <f>IF(AND(ISNUMBER('2014 By month country'!L30),'2013 By month country'!L30&gt;0,'2013 By month country'!L30&lt;&gt;""),'2014 By month country'!L30/'2013 By month country'!L30-1,"")</f>
        <v>0.4380325329202168</v>
      </c>
      <c r="M30" s="165">
        <f>IF(AND(ISNUMBER('2014 By month country'!M30),'2013 By month country'!M30&gt;0,'2013 By month country'!M30&lt;&gt;""),'2014 By month country'!M30/'2013 By month country'!M30-1,"")</f>
        <v>0.655361596009975</v>
      </c>
      <c r="N30" s="148">
        <f>'2014 By month country'!N30/SUMPRODUCT('2014 By month country'!$B$43:$M$43,'2013 By month country'!$B30:$M30)-1</f>
        <v>0.5764552264449179</v>
      </c>
      <c r="O30" s="96" t="s">
        <v>195</v>
      </c>
    </row>
    <row r="31" spans="1:15" ht="15" customHeight="1">
      <c r="A31" s="91" t="s">
        <v>146</v>
      </c>
      <c r="B31" s="121">
        <f>IF(AND(ISNUMBER('2014 By month country'!B31),'2013 By month country'!B31&gt;0,'2013 By month country'!B31&lt;&gt;""),'2014 By month country'!B31/'2013 By month country'!B31-1,"")</f>
        <v>0.49163879598662197</v>
      </c>
      <c r="C31" s="122">
        <f>IF(AND(ISNUMBER('2014 By month country'!C31),'2013 By month country'!C31&gt;0,'2013 By month country'!C31&lt;&gt;""),'2014 By month country'!C31/'2013 By month country'!C31-1,"")</f>
        <v>0.28705148205928244</v>
      </c>
      <c r="D31" s="122">
        <f>IF(AND(ISNUMBER('2014 By month country'!D31),'2013 By month country'!D31&gt;0,'2013 By month country'!D31&lt;&gt;""),'2014 By month country'!D31/'2013 By month country'!D31-1,"")</f>
        <v>-0.190134529147982</v>
      </c>
      <c r="E31" s="122">
        <f>IF(AND(ISNUMBER('2014 By month country'!E31),'2013 By month country'!E31&gt;0,'2013 By month country'!E31&lt;&gt;""),'2014 By month country'!E31/'2013 By month country'!E31-1,"")</f>
        <v>0.5261106780982072</v>
      </c>
      <c r="F31" s="122">
        <f>IF(AND(ISNUMBER('2014 By month country'!F31),'2013 By month country'!F31&gt;0,'2013 By month country'!F31&lt;&gt;""),'2014 By month country'!F31/'2013 By month country'!F31-1,"")</f>
        <v>0.11561119293078059</v>
      </c>
      <c r="G31" s="122">
        <f>IF(AND(ISNUMBER('2014 By month country'!G31),'2013 By month country'!G31&gt;0,'2013 By month country'!G31&lt;&gt;""),'2014 By month country'!G31/'2013 By month country'!G31-1,"")</f>
        <v>0.4580854515954571</v>
      </c>
      <c r="H31" s="122">
        <f>IF(AND(ISNUMBER('2014 By month country'!H31),'2013 By month country'!H31&gt;0,'2013 By month country'!H31&lt;&gt;""),'2014 By month country'!H31/'2013 By month country'!H31-1,"")</f>
        <v>0.26661867050635957</v>
      </c>
      <c r="I31" s="122">
        <f>IF(AND(ISNUMBER('2014 By month country'!I31),'2013 By month country'!I31&gt;0,'2013 By month country'!I31&lt;&gt;""),'2014 By month country'!I31/'2013 By month country'!I31-1,"")</f>
        <v>0.053912551294750255</v>
      </c>
      <c r="J31" s="122">
        <f>IF(AND(ISNUMBER('2014 By month country'!J31),'2013 By month country'!J31&gt;0,'2013 By month country'!J31&lt;&gt;""),'2014 By month country'!J31/'2013 By month country'!J31-1,"")</f>
        <v>0.6433973240255964</v>
      </c>
      <c r="K31" s="122">
        <f>IF(AND(ISNUMBER('2014 By month country'!K31),'2013 By month country'!K31&gt;0,'2013 By month country'!K31&lt;&gt;""),'2014 By month country'!K31/'2013 By month country'!K31-1,"")</f>
        <v>1.169098712446352</v>
      </c>
      <c r="L31" s="122">
        <f>IF(AND(ISNUMBER('2014 By month country'!L31),'2013 By month country'!L31&gt;0,'2013 By month country'!L31&lt;&gt;""),'2014 By month country'!L31/'2013 By month country'!L31-1,"")</f>
        <v>0.05889145496535786</v>
      </c>
      <c r="M31" s="165">
        <f>IF(AND(ISNUMBER('2014 By month country'!M31),'2013 By month country'!M31&gt;0,'2013 By month country'!M31&lt;&gt;""),'2014 By month country'!M31/'2013 By month country'!M31-1,"")</f>
        <v>-0.18521126760563378</v>
      </c>
      <c r="N31" s="148">
        <f>'2014 By month country'!N31/SUMPRODUCT('2014 By month country'!$B$43:$M$43,'2013 By month country'!$B31:$M31)-1</f>
        <v>0.26516471180273293</v>
      </c>
      <c r="O31" s="96" t="s">
        <v>193</v>
      </c>
    </row>
    <row r="32" spans="1:15" ht="15" customHeight="1">
      <c r="A32" s="91" t="s">
        <v>147</v>
      </c>
      <c r="B32" s="121">
        <f>IF(AND(ISNUMBER('2014 By month country'!B32),'2013 By month country'!B32&gt;0,'2013 By month country'!B32&lt;&gt;""),'2014 By month country'!B32/'2013 By month country'!B32-1,"")</f>
        <v>3.0533333333333337</v>
      </c>
      <c r="C32" s="122">
        <f>IF(AND(ISNUMBER('2014 By month country'!C32),'2013 By month country'!C32&gt;0,'2013 By month country'!C32&lt;&gt;""),'2014 By month country'!C32/'2013 By month country'!C32-1,"")</f>
        <v>0.07636887608069154</v>
      </c>
      <c r="D32" s="122">
        <f>IF(AND(ISNUMBER('2014 By month country'!D32),'2013 By month country'!D32&gt;0,'2013 By month country'!D32&lt;&gt;""),'2014 By month country'!D32/'2013 By month country'!D32-1,"")</f>
        <v>0.07243243243243236</v>
      </c>
      <c r="E32" s="122">
        <f>IF(AND(ISNUMBER('2014 By month country'!E32),'2013 By month country'!E32&gt;0,'2013 By month country'!E32&lt;&gt;""),'2014 By month country'!E32/'2013 By month country'!E32-1,"")</f>
        <v>0.712280701754386</v>
      </c>
      <c r="F32" s="122">
        <f>IF(AND(ISNUMBER('2014 By month country'!F32),'2013 By month country'!F32&gt;0,'2013 By month country'!F32&lt;&gt;""),'2014 By month country'!F32/'2013 By month country'!F32-1,"")</f>
        <v>0.2733761598857958</v>
      </c>
      <c r="G32" s="122">
        <f>IF(AND(ISNUMBER('2014 By month country'!G32),'2013 By month country'!G32&gt;0,'2013 By month country'!G32&lt;&gt;""),'2014 By month country'!G32/'2013 By month country'!G32-1,"")</f>
        <v>0.07070707070707072</v>
      </c>
      <c r="H32" s="122">
        <f>IF(AND(ISNUMBER('2014 By month country'!H32),'2013 By month country'!H32&gt;0,'2013 By month country'!H32&lt;&gt;""),'2014 By month country'!H32/'2013 By month country'!H32-1,"")</f>
        <v>0.31385803959439884</v>
      </c>
      <c r="I32" s="122">
        <f>IF(AND(ISNUMBER('2014 By month country'!I32),'2013 By month country'!I32&gt;0,'2013 By month country'!I32&lt;&gt;""),'2014 By month country'!I32/'2013 By month country'!I32-1,"")</f>
        <v>-0.39342806394316165</v>
      </c>
      <c r="J32" s="122">
        <f>IF(AND(ISNUMBER('2014 By month country'!J32),'2013 By month country'!J32&gt;0,'2013 By month country'!J32&lt;&gt;""),'2014 By month country'!J32/'2013 By month country'!J32-1,"")</f>
        <v>0.15095729013254777</v>
      </c>
      <c r="K32" s="122">
        <f>IF(AND(ISNUMBER('2014 By month country'!K32),'2013 By month country'!K32&gt;0,'2013 By month country'!K32&lt;&gt;""),'2014 By month country'!K32/'2013 By month country'!K32-1,"")</f>
        <v>0.010981468771448233</v>
      </c>
      <c r="L32" s="122">
        <f>IF(AND(ISNUMBER('2014 By month country'!L32),'2013 By month country'!L32&gt;0,'2013 By month country'!L32&lt;&gt;""),'2014 By month country'!L32/'2013 By month country'!L32-1,"")</f>
        <v>0.06412478336221827</v>
      </c>
      <c r="M32" s="165">
        <f>IF(AND(ISNUMBER('2014 By month country'!M32),'2013 By month country'!M32&gt;0,'2013 By month country'!M32&lt;&gt;""),'2014 By month country'!M32/'2013 By month country'!M32-1,"")</f>
        <v>0.36447733580018493</v>
      </c>
      <c r="N32" s="148">
        <f>'2014 By month country'!N32/SUMPRODUCT('2014 By month country'!$B$43:$M$43,'2013 By month country'!$B32:$M32)-1</f>
        <v>0.14462781620215015</v>
      </c>
      <c r="O32" s="96" t="s">
        <v>14</v>
      </c>
    </row>
    <row r="33" spans="1:15" ht="15" customHeight="1">
      <c r="A33" s="91" t="s">
        <v>148</v>
      </c>
      <c r="B33" s="121">
        <f>IF(AND(ISNUMBER('2014 By month country'!B33),'2013 By month country'!B33&gt;0,'2013 By month country'!B33&lt;&gt;""),'2014 By month country'!B33/'2013 By month country'!B33-1,"")</f>
        <v>0.014537902388369606</v>
      </c>
      <c r="C33" s="122">
        <f>IF(AND(ISNUMBER('2014 By month country'!C33),'2013 By month country'!C33&gt;0,'2013 By month country'!C33&lt;&gt;""),'2014 By month country'!C33/'2013 By month country'!C33-1,"")</f>
        <v>0.4329073482428114</v>
      </c>
      <c r="D33" s="122">
        <f>IF(AND(ISNUMBER('2014 By month country'!D33),'2013 By month country'!D33&gt;0,'2013 By month country'!D33&lt;&gt;""),'2014 By month country'!D33/'2013 By month country'!D33-1,"")</f>
        <v>-0.0874609549308345</v>
      </c>
      <c r="E33" s="122">
        <f>IF(AND(ISNUMBER('2014 By month country'!E33),'2013 By month country'!E33&gt;0,'2013 By month country'!E33&lt;&gt;""),'2014 By month country'!E33/'2013 By month country'!E33-1,"")</f>
        <v>0.406682966585167</v>
      </c>
      <c r="F33" s="122">
        <f>IF(AND(ISNUMBER('2014 By month country'!F33),'2013 By month country'!F33&gt;0,'2013 By month country'!F33&lt;&gt;""),'2014 By month country'!F33/'2013 By month country'!F33-1,"")</f>
        <v>0.46285226302305715</v>
      </c>
      <c r="G33" s="122">
        <f>IF(AND(ISNUMBER('2014 By month country'!G33),'2013 By month country'!G33&gt;0,'2013 By month country'!G33&lt;&gt;""),'2014 By month country'!G33/'2013 By month country'!G33-1,"")</f>
        <v>1.4156928213689484</v>
      </c>
      <c r="H33" s="122">
        <f>IF(AND(ISNUMBER('2014 By month country'!H33),'2013 By month country'!H33&gt;0,'2013 By month country'!H33&lt;&gt;""),'2014 By month country'!H33/'2013 By month country'!H33-1,"")</f>
        <v>0.8468372423596304</v>
      </c>
      <c r="I33" s="122">
        <f>IF(AND(ISNUMBER('2014 By month country'!I33),'2013 By month country'!I33&gt;0,'2013 By month country'!I33&lt;&gt;""),'2014 By month country'!I33/'2013 By month country'!I33-1,"")</f>
        <v>0.3415828821861304</v>
      </c>
      <c r="J33" s="122">
        <f>IF(AND(ISNUMBER('2014 By month country'!J33),'2013 By month country'!J33&gt;0,'2013 By month country'!J33&lt;&gt;""),'2014 By month country'!J33/'2013 By month country'!J33-1,"")</f>
        <v>0.341005967604433</v>
      </c>
      <c r="K33" s="122">
        <f>IF(AND(ISNUMBER('2014 By month country'!K33),'2013 By month country'!K33&gt;0,'2013 By month country'!K33&lt;&gt;""),'2014 By month country'!K33/'2013 By month country'!K33-1,"")</f>
        <v>-0.09710094306671324</v>
      </c>
      <c r="L33" s="122">
        <f>IF(AND(ISNUMBER('2014 By month country'!L33),'2013 By month country'!L33&gt;0,'2013 By month country'!L33&lt;&gt;""),'2014 By month country'!L33/'2013 By month country'!L33-1,"")</f>
        <v>0.12198581560283683</v>
      </c>
      <c r="M33" s="165">
        <f>IF(AND(ISNUMBER('2014 By month country'!M33),'2013 By month country'!M33&gt;0,'2013 By month country'!M33&lt;&gt;""),'2014 By month country'!M33/'2013 By month country'!M33-1,"")</f>
        <v>0.25609756097560976</v>
      </c>
      <c r="N33" s="148">
        <f>'2014 By month country'!N33/SUMPRODUCT('2014 By month country'!$B$43:$M$43,'2013 By month country'!$B33:$M33)-1</f>
        <v>0.3507030992804403</v>
      </c>
      <c r="O33" s="96" t="s">
        <v>194</v>
      </c>
    </row>
    <row r="34" spans="1:15" ht="15" customHeight="1">
      <c r="A34" s="91" t="s">
        <v>217</v>
      </c>
      <c r="B34" s="121">
        <f>IF(AND(ISNUMBER('2014 By month country'!B34),'2013 By month country'!B34&gt;0,'2013 By month country'!B34&lt;&gt;""),'2014 By month country'!B34/'2013 By month country'!B34-1,"")</f>
        <v>2.33984375</v>
      </c>
      <c r="C34" s="122">
        <f>IF(AND(ISNUMBER('2014 By month country'!C34),'2013 By month country'!C34&gt;0,'2013 By month country'!C34&lt;&gt;""),'2014 By month country'!C34/'2013 By month country'!C34-1,"")</f>
        <v>2.211618257261411</v>
      </c>
      <c r="D34" s="122">
        <f>IF(AND(ISNUMBER('2014 By month country'!D34),'2013 By month country'!D34&gt;0,'2013 By month country'!D34&lt;&gt;""),'2014 By month country'!D34/'2013 By month country'!D34-1,"")</f>
        <v>-0.38636363636363635</v>
      </c>
      <c r="E34" s="122">
        <f>IF(AND(ISNUMBER('2014 By month country'!E34),'2013 By month country'!E34&gt;0,'2013 By month country'!E34&lt;&gt;""),'2014 By month country'!E34/'2013 By month country'!E34-1,"")</f>
        <v>-0.5742383339760895</v>
      </c>
      <c r="F34" s="122">
        <f>IF(AND(ISNUMBER('2014 By month country'!F34),'2013 By month country'!F34&gt;0,'2013 By month country'!F34&lt;&gt;""),'2014 By month country'!F34/'2013 By month country'!F34-1,"")</f>
        <v>-0.23026819923371644</v>
      </c>
      <c r="G34" s="122">
        <f>IF(AND(ISNUMBER('2014 By month country'!G34),'2013 By month country'!G34&gt;0,'2013 By month country'!G34&lt;&gt;""),'2014 By month country'!G34/'2013 By month country'!G34-1,"")</f>
        <v>0.5269046350559403</v>
      </c>
      <c r="H34" s="122">
        <f>IF(AND(ISNUMBER('2014 By month country'!H34),'2013 By month country'!H34&gt;0,'2013 By month country'!H34&lt;&gt;""),'2014 By month country'!H34/'2013 By month country'!H34-1,"")</f>
        <v>-0.35145419951073664</v>
      </c>
      <c r="I34" s="122">
        <f>IF(AND(ISNUMBER('2014 By month country'!I34),'2013 By month country'!I34&gt;0,'2013 By month country'!I34&lt;&gt;""),'2014 By month country'!I34/'2013 By month country'!I34-1,"")</f>
        <v>-0.27287923109068113</v>
      </c>
      <c r="J34" s="122">
        <f>IF(AND(ISNUMBER('2014 By month country'!J34),'2013 By month country'!J34&gt;0,'2013 By month country'!J34&lt;&gt;""),'2014 By month country'!J34/'2013 By month country'!J34-1,"")</f>
        <v>-0.5107159142726858</v>
      </c>
      <c r="K34" s="122">
        <f>IF(AND(ISNUMBER('2014 By month country'!K34),'2013 By month country'!K34&gt;0,'2013 By month country'!K34&lt;&gt;""),'2014 By month country'!K34/'2013 By month country'!K34-1,"")</f>
        <v>-0.520371325425477</v>
      </c>
      <c r="L34" s="122">
        <f>IF(AND(ISNUMBER('2014 By month country'!L34),'2013 By month country'!L34&gt;0,'2013 By month country'!L34&lt;&gt;""),'2014 By month country'!L34/'2013 By month country'!L34-1,"")</f>
        <v>-0.5289156626506024</v>
      </c>
      <c r="M34" s="165">
        <f>IF(AND(ISNUMBER('2014 By month country'!M34),'2013 By month country'!M34&gt;0,'2013 By month country'!M34&lt;&gt;""),'2014 By month country'!M34/'2013 By month country'!M34-1,"")</f>
        <v>-0.5666854248733821</v>
      </c>
      <c r="N34" s="148">
        <f>'2014 By month country'!N34/SUMPRODUCT('2014 By month country'!$B$43:$M$43,'2013 By month country'!$B34:$M34)-1</f>
        <v>-0.27749908792411526</v>
      </c>
      <c r="O34" s="96" t="s">
        <v>216</v>
      </c>
    </row>
    <row r="35" spans="1:15" ht="15" customHeight="1">
      <c r="A35" s="91" t="s">
        <v>150</v>
      </c>
      <c r="B35" s="121">
        <f>IF(AND(ISNUMBER('2014 By month country'!B35),'2013 By month country'!B35&gt;0,'2013 By month country'!B35&lt;&gt;""),'2014 By month country'!B35/'2013 By month country'!B35-1,"")</f>
        <v>0.8837209302325582</v>
      </c>
      <c r="C35" s="122">
        <f>IF(AND(ISNUMBER('2014 By month country'!C35),'2013 By month country'!C35&gt;0,'2013 By month country'!C35&lt;&gt;""),'2014 By month country'!C35/'2013 By month country'!C35-1,"")</f>
        <v>-0.16386554621848737</v>
      </c>
      <c r="D35" s="122">
        <f>IF(AND(ISNUMBER('2014 By month country'!D35),'2013 By month country'!D35&gt;0,'2013 By month country'!D35&lt;&gt;""),'2014 By month country'!D35/'2013 By month country'!D35-1,"")</f>
        <v>0.9189189189189189</v>
      </c>
      <c r="E35" s="122">
        <f>IF(AND(ISNUMBER('2014 By month country'!E35),'2013 By month country'!E35&gt;0,'2013 By month country'!E35&lt;&gt;""),'2014 By month country'!E35/'2013 By month country'!E35-1,"")</f>
        <v>-0.28185328185328185</v>
      </c>
      <c r="F35" s="122">
        <f>IF(AND(ISNUMBER('2014 By month country'!F35),'2013 By month country'!F35&gt;0,'2013 By month country'!F35&lt;&gt;""),'2014 By month country'!F35/'2013 By month country'!F35-1,"")</f>
        <v>-0.11064718162839249</v>
      </c>
      <c r="G35" s="122">
        <f>IF(AND(ISNUMBER('2014 By month country'!G35),'2013 By month country'!G35&gt;0,'2013 By month country'!G35&lt;&gt;""),'2014 By month country'!G35/'2013 By month country'!G35-1,"")</f>
        <v>1.7412935323383083</v>
      </c>
      <c r="H35" s="122">
        <f>IF(AND(ISNUMBER('2014 By month country'!H35),'2013 By month country'!H35&gt;0,'2013 By month country'!H35&lt;&gt;""),'2014 By month country'!H35/'2013 By month country'!H35-1,"")</f>
        <v>-0.553770086526576</v>
      </c>
      <c r="I35" s="122">
        <f>IF(AND(ISNUMBER('2014 By month country'!I35),'2013 By month country'!I35&gt;0,'2013 By month country'!I35&lt;&gt;""),'2014 By month country'!I35/'2013 By month country'!I35-1,"")</f>
        <v>-0.648468708388815</v>
      </c>
      <c r="J35" s="122">
        <f>IF(AND(ISNUMBER('2014 By month country'!J35),'2013 By month country'!J35&gt;0,'2013 By month country'!J35&lt;&gt;""),'2014 By month country'!J35/'2013 By month country'!J35-1,"")</f>
        <v>-0.6120996441281139</v>
      </c>
      <c r="K35" s="122">
        <f>IF(AND(ISNUMBER('2014 By month country'!K35),'2013 By month country'!K35&gt;0,'2013 By month country'!K35&lt;&gt;""),'2014 By month country'!K35/'2013 By month country'!K35-1,"")</f>
        <v>-0.3221476510067114</v>
      </c>
      <c r="L35" s="122">
        <f>IF(AND(ISNUMBER('2014 By month country'!L35),'2013 By month country'!L35&gt;0,'2013 By month country'!L35&lt;&gt;""),'2014 By month country'!L35/'2013 By month country'!L35-1,"")</f>
        <v>-0.3918918918918919</v>
      </c>
      <c r="M35" s="165">
        <f>IF(AND(ISNUMBER('2014 By month country'!M35),'2013 By month country'!M35&gt;0,'2013 By month country'!M35&lt;&gt;""),'2014 By month country'!M35/'2013 By month country'!M35-1,"")</f>
        <v>-0.7459349593495934</v>
      </c>
      <c r="N35" s="148">
        <f>'2014 By month country'!N35/SUMPRODUCT('2014 By month country'!$B$43:$M$43,'2013 By month country'!$B35:$M35)-1</f>
        <v>-0.32390002065688905</v>
      </c>
      <c r="O35" s="96" t="s">
        <v>196</v>
      </c>
    </row>
    <row r="36" spans="1:15" ht="15" customHeight="1">
      <c r="A36" s="91" t="s">
        <v>151</v>
      </c>
      <c r="B36" s="121">
        <f>IF(AND(ISNUMBER('2014 By month country'!B36),'2013 By month country'!B36&gt;0,'2013 By month country'!B36&lt;&gt;""),'2014 By month country'!B36/'2013 By month country'!B36-1,"")</f>
        <v>-0.15609756097560978</v>
      </c>
      <c r="C36" s="122">
        <f>IF(AND(ISNUMBER('2014 By month country'!C36),'2013 By month country'!C36&gt;0,'2013 By month country'!C36&lt;&gt;""),'2014 By month country'!C36/'2013 By month country'!C36-1,"")</f>
        <v>0.5226130653266332</v>
      </c>
      <c r="D36" s="122">
        <f>IF(AND(ISNUMBER('2014 By month country'!D36),'2013 By month country'!D36&gt;0,'2013 By month country'!D36&lt;&gt;""),'2014 By month country'!D36/'2013 By month country'!D36-1,"")</f>
        <v>-0.09336609336609336</v>
      </c>
      <c r="E36" s="122">
        <f>IF(AND(ISNUMBER('2014 By month country'!E36),'2013 By month country'!E36&gt;0,'2013 By month country'!E36&lt;&gt;""),'2014 By month country'!E36/'2013 By month country'!E36-1,"")</f>
        <v>-0.325503355704698</v>
      </c>
      <c r="F36" s="122">
        <f>IF(AND(ISNUMBER('2014 By month country'!F36),'2013 By month country'!F36&gt;0,'2013 By month country'!F36&lt;&gt;""),'2014 By month country'!F36/'2013 By month country'!F36-1,"")</f>
        <v>-0.0028901734104046506</v>
      </c>
      <c r="G36" s="122">
        <f>IF(AND(ISNUMBER('2014 By month country'!G36),'2013 By month country'!G36&gt;0,'2013 By month country'!G36&lt;&gt;""),'2014 By month country'!G36/'2013 By month country'!G36-1,"")</f>
        <v>-0.11366622864651776</v>
      </c>
      <c r="H36" s="122">
        <f>IF(AND(ISNUMBER('2014 By month country'!H36),'2013 By month country'!H36&gt;0,'2013 By month country'!H36&lt;&gt;""),'2014 By month country'!H36/'2013 By month country'!H36-1,"")</f>
        <v>-0.2777777777777778</v>
      </c>
      <c r="I36" s="122">
        <f>IF(AND(ISNUMBER('2014 By month country'!I36),'2013 By month country'!I36&gt;0,'2013 By month country'!I36&lt;&gt;""),'2014 By month country'!I36/'2013 By month country'!I36-1,"")</f>
        <v>-0.06417910447761199</v>
      </c>
      <c r="J36" s="122">
        <f>IF(AND(ISNUMBER('2014 By month country'!J36),'2013 By month country'!J36&gt;0,'2013 By month country'!J36&lt;&gt;""),'2014 By month country'!J36/'2013 By month country'!J36-1,"")</f>
        <v>-0.40758047767393557</v>
      </c>
      <c r="K36" s="122">
        <f>IF(AND(ISNUMBER('2014 By month country'!K36),'2013 By month country'!K36&gt;0,'2013 By month country'!K36&lt;&gt;""),'2014 By month country'!K36/'2013 By month country'!K36-1,"")</f>
        <v>-0.4867060561299852</v>
      </c>
      <c r="L36" s="122">
        <f>IF(AND(ISNUMBER('2014 By month country'!L36),'2013 By month country'!L36&gt;0,'2013 By month country'!L36&lt;&gt;""),'2014 By month country'!L36/'2013 By month country'!L36-1,"")</f>
        <v>-0.2390057361376673</v>
      </c>
      <c r="M36" s="165">
        <f>IF(AND(ISNUMBER('2014 By month country'!M36),'2013 By month country'!M36&gt;0,'2013 By month country'!M36&lt;&gt;""),'2014 By month country'!M36/'2013 By month country'!M36-1,"")</f>
        <v>-0.13732394366197187</v>
      </c>
      <c r="N36" s="148">
        <f>'2014 By month country'!N36/SUMPRODUCT('2014 By month country'!$B$43:$M$43,'2013 By month country'!$B36:$M36)-1</f>
        <v>-0.21861246699207815</v>
      </c>
      <c r="O36" s="96" t="s">
        <v>197</v>
      </c>
    </row>
    <row r="37" spans="1:15" ht="15" customHeight="1">
      <c r="A37" s="91" t="s">
        <v>152</v>
      </c>
      <c r="B37" s="121">
        <f>IF(AND(ISNUMBER('2014 By month country'!B37),'2013 By month country'!B37&gt;0,'2013 By month country'!B37&lt;&gt;""),'2014 By month country'!B37/'2013 By month country'!B37-1,"")</f>
        <v>0.19999999999999996</v>
      </c>
      <c r="C37" s="122">
        <f>IF(AND(ISNUMBER('2014 By month country'!C37),'2013 By month country'!C37&gt;0,'2013 By month country'!C37&lt;&gt;""),'2014 By month country'!C37/'2013 By month country'!C37-1,"")</f>
        <v>1.1046511627906979</v>
      </c>
      <c r="D37" s="122">
        <f>IF(AND(ISNUMBER('2014 By month country'!D37),'2013 By month country'!D37&gt;0,'2013 By month country'!D37&lt;&gt;""),'2014 By month country'!D37/'2013 By month country'!D37-1,"")</f>
        <v>-0.4810126582278481</v>
      </c>
      <c r="E37" s="122">
        <f>IF(AND(ISNUMBER('2014 By month country'!E37),'2013 By month country'!E37&gt;0,'2013 By month country'!E37&lt;&gt;""),'2014 By month country'!E37/'2013 By month country'!E37-1,"")</f>
        <v>-0.7467166979362101</v>
      </c>
      <c r="F37" s="122">
        <f>IF(AND(ISNUMBER('2014 By month country'!F37),'2013 By month country'!F37&gt;0,'2013 By month country'!F37&lt;&gt;""),'2014 By month country'!F37/'2013 By month country'!F37-1,"")</f>
        <v>-0.1061452513966481</v>
      </c>
      <c r="G37" s="122">
        <f>IF(AND(ISNUMBER('2014 By month country'!G37),'2013 By month country'!G37&gt;0,'2013 By month country'!G37&lt;&gt;""),'2014 By month country'!G37/'2013 By month country'!G37-1,"")</f>
        <v>0.2398081534772183</v>
      </c>
      <c r="H37" s="122">
        <f>IF(AND(ISNUMBER('2014 By month country'!H37),'2013 By month country'!H37&gt;0,'2013 By month country'!H37&lt;&gt;""),'2014 By month country'!H37/'2013 By month country'!H37-1,"")</f>
        <v>0.5066864784546805</v>
      </c>
      <c r="I37" s="122">
        <f>IF(AND(ISNUMBER('2014 By month country'!I37),'2013 By month country'!I37&gt;0,'2013 By month country'!I37&lt;&gt;""),'2014 By month country'!I37/'2013 By month country'!I37-1,"")</f>
        <v>-0.3120567375886525</v>
      </c>
      <c r="J37" s="122">
        <f>IF(AND(ISNUMBER('2014 By month country'!J37),'2013 By month country'!J37&gt;0,'2013 By month country'!J37&lt;&gt;""),'2014 By month country'!J37/'2013 By month country'!J37-1,"")</f>
        <v>-0.21461897356143078</v>
      </c>
      <c r="K37" s="122">
        <f>IF(AND(ISNUMBER('2014 By month country'!K37),'2013 By month country'!K37&gt;0,'2013 By month country'!K37&lt;&gt;""),'2014 By month country'!K37/'2013 By month country'!K37-1,"")</f>
        <v>-0.3029612756264237</v>
      </c>
      <c r="L37" s="122">
        <f>IF(AND(ISNUMBER('2014 By month country'!L37),'2013 By month country'!L37&gt;0,'2013 By month country'!L37&lt;&gt;""),'2014 By month country'!L37/'2013 By month country'!L37-1,"")</f>
        <v>-0.5</v>
      </c>
      <c r="M37" s="165">
        <f>IF(AND(ISNUMBER('2014 By month country'!M37),'2013 By month country'!M37&gt;0,'2013 By month country'!M37&lt;&gt;""),'2014 By month country'!M37/'2013 By month country'!M37-1,"")</f>
        <v>-0.33333333333333337</v>
      </c>
      <c r="N37" s="148">
        <f>'2014 By month country'!N37/SUMPRODUCT('2014 By month country'!$B$43:$M$43,'2013 By month country'!$B37:$M37)-1</f>
        <v>-0.14432989690721654</v>
      </c>
      <c r="O37" s="96" t="s">
        <v>198</v>
      </c>
    </row>
    <row r="38" spans="1:15" ht="15" customHeight="1" thickBot="1">
      <c r="A38" s="92" t="s">
        <v>153</v>
      </c>
      <c r="B38" s="156">
        <f>IF(AND(ISNUMBER('2014 By month country'!B38),'2013 By month country'!B38&gt;0,'2013 By month country'!B38&lt;&gt;""),'2014 By month country'!B38/'2013 By month country'!B38-1,"")</f>
        <v>-0.39608433734939763</v>
      </c>
      <c r="C38" s="157">
        <f>IF(AND(ISNUMBER('2014 By month country'!C38),'2013 By month country'!C38&gt;0,'2013 By month country'!C38&lt;&gt;""),'2014 By month country'!C38/'2013 By month country'!C38-1,"")</f>
        <v>-0.30265848670756645</v>
      </c>
      <c r="D38" s="157">
        <f>IF(AND(ISNUMBER('2014 By month country'!D38),'2013 By month country'!D38&gt;0,'2013 By month country'!D38&lt;&gt;""),'2014 By month country'!D38/'2013 By month country'!D38-1,"")</f>
        <v>1.0026525198938994</v>
      </c>
      <c r="E38" s="157">
        <f>IF(AND(ISNUMBER('2014 By month country'!E38),'2013 By month country'!E38&gt;0,'2013 By month country'!E38&lt;&gt;""),'2014 By month country'!E38/'2013 By month country'!E38-1,"")</f>
        <v>0.39739413680781754</v>
      </c>
      <c r="F38" s="157">
        <f>IF(AND(ISNUMBER('2014 By month country'!F38),'2013 By month country'!F38&gt;0,'2013 By month country'!F38&lt;&gt;""),'2014 By month country'!F38/'2013 By month country'!F38-1,"")</f>
        <v>-0.0046224961479198745</v>
      </c>
      <c r="G38" s="157">
        <f>IF(AND(ISNUMBER('2014 By month country'!G38),'2013 By month country'!G38&gt;0,'2013 By month country'!G38&lt;&gt;""),'2014 By month country'!G38/'2013 By month country'!G38-1,"")</f>
        <v>0.30065359477124187</v>
      </c>
      <c r="H38" s="157">
        <f>IF(AND(ISNUMBER('2014 By month country'!H38),'2013 By month country'!H38&gt;0,'2013 By month country'!H38&lt;&gt;""),'2014 By month country'!H38/'2013 By month country'!H38-1,"")</f>
        <v>0.5051993067590987</v>
      </c>
      <c r="I38" s="157">
        <f>IF(AND(ISNUMBER('2014 By month country'!I38),'2013 By month country'!I38&gt;0,'2013 By month country'!I38&lt;&gt;""),'2014 By month country'!I38/'2013 By month country'!I38-1,"")</f>
        <v>-0.23524962178517395</v>
      </c>
      <c r="J38" s="157">
        <f>IF(AND(ISNUMBER('2014 By month country'!J38),'2013 By month country'!J38&gt;0,'2013 By month country'!J38&lt;&gt;""),'2014 By month country'!J38/'2013 By month country'!J38-1,"")</f>
        <v>-0.19912472647702406</v>
      </c>
      <c r="K38" s="157">
        <f>IF(AND(ISNUMBER('2014 By month country'!K38),'2013 By month country'!K38&gt;0,'2013 By month country'!K38&lt;&gt;""),'2014 By month country'!K38/'2013 By month country'!K38-1,"")</f>
        <v>0.034574468085106336</v>
      </c>
      <c r="L38" s="157">
        <f>IF(AND(ISNUMBER('2014 By month country'!L38),'2013 By month country'!L38&gt;0,'2013 By month country'!L38&lt;&gt;""),'2014 By month country'!L38/'2013 By month country'!L38-1,"")</f>
        <v>-0.26850094876660346</v>
      </c>
      <c r="M38" s="166">
        <f>IF(AND(ISNUMBER('2014 By month country'!M38),'2013 By month country'!M38&gt;0,'2013 By month country'!M38&lt;&gt;""),'2014 By month country'!M38/'2013 By month country'!M38-1,"")</f>
        <v>0.12517580872011247</v>
      </c>
      <c r="N38" s="149">
        <f>'2014 By month country'!N38/SUMPRODUCT('2014 By month country'!$B$43:$M$43,'2013 By month country'!$B38:$M38)-1</f>
        <v>0.03803486529318545</v>
      </c>
      <c r="O38" s="97" t="s">
        <v>199</v>
      </c>
    </row>
    <row r="39" spans="1:15" s="8" customFormat="1" ht="15" customHeight="1" thickBot="1">
      <c r="A39" s="93" t="s">
        <v>154</v>
      </c>
      <c r="B39" s="123">
        <f>IF(AND(ISNUMBER('2014 By month country'!B39),'2013 By month country'!B39&gt;0),'2014 By month country'!B39/'2013 By month country'!B39-1,"")</f>
        <v>-0.038097715555975964</v>
      </c>
      <c r="C39" s="124">
        <f>IF(AND(ISNUMBER('2014 By month country'!C39),'2013 By month country'!C39&gt;0),'2014 By month country'!C39/'2013 By month country'!C39-1,"")</f>
        <v>0.06851418716185886</v>
      </c>
      <c r="D39" s="124">
        <f>IF(AND(ISNUMBER('2014 By month country'!D39),'2013 By month country'!D39&gt;0),'2014 By month country'!D39/'2013 By month country'!D39-1,"")</f>
        <v>-0.16289138415029147</v>
      </c>
      <c r="E39" s="124">
        <f>IF(AND(ISNUMBER('2014 By month country'!E39),'2013 By month country'!E39&gt;0),'2014 By month country'!E39/'2013 By month country'!E39-1,"")</f>
        <v>0.1142521192570749</v>
      </c>
      <c r="F39" s="124">
        <f>IF(AND(ISNUMBER('2014 By month country'!F39),'2013 By month country'!F39&gt;0),'2014 By month country'!F39/'2013 By month country'!F39-1,"")</f>
        <v>0.061311738897496415</v>
      </c>
      <c r="G39" s="124">
        <f>IF(AND(ISNUMBER('2014 By month country'!G39),'2013 By month country'!G39&gt;0),'2014 By month country'!G39/'2013 By month country'!G39-1,"")</f>
        <v>0.11031766373909457</v>
      </c>
      <c r="H39" s="124">
        <f>IF(AND(ISNUMBER('2014 By month country'!H39),'2013 By month country'!H39&gt;0),'2014 By month country'!H39/'2013 By month country'!H39-1,"")</f>
        <v>0.0567532273504463</v>
      </c>
      <c r="I39" s="124">
        <f>IF(AND(ISNUMBER('2014 By month country'!I39),'2013 By month country'!I39&gt;0),'2014 By month country'!I39/'2013 By month country'!I39-1,"")</f>
        <v>0.059256420084323524</v>
      </c>
      <c r="J39" s="124">
        <f>IF(AND(ISNUMBER('2014 By month country'!J39),'2013 By month country'!J39&gt;0),'2014 By month country'!J39/'2013 By month country'!J39-1,"")</f>
        <v>-0.11477884989081599</v>
      </c>
      <c r="K39" s="124">
        <f>IF(AND(ISNUMBER('2014 By month country'!K39),'2013 By month country'!K39&gt;0),'2014 By month country'!K39/'2013 By month country'!K39-1,"")</f>
        <v>-0.08090296688073628</v>
      </c>
      <c r="L39" s="124">
        <f>IF(AND(ISNUMBER('2014 By month country'!L39),'2013 By month country'!L39&gt;0),'2014 By month country'!L39/'2013 By month country'!L39-1,"")</f>
        <v>-0.0012876799686051266</v>
      </c>
      <c r="M39" s="167">
        <f>IF(AND(ISNUMBER('2014 By month country'!M39),'2013 By month country'!M39&gt;0),'2014 By month country'!M39/'2013 By month country'!M39-1,"")</f>
        <v>0.03739988688814688</v>
      </c>
      <c r="N39" s="150">
        <f>'2014 By month country'!N39/SUMPRODUCT('2014 By month country'!$B$43:$M$43,'2013 By month country'!$B39:$M39)-1</f>
        <v>0.014901552224236614</v>
      </c>
      <c r="O39" s="98" t="s">
        <v>200</v>
      </c>
    </row>
    <row r="40" spans="1:15" ht="18" customHeight="1">
      <c r="A40" s="14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13"/>
      <c r="O40" s="6"/>
    </row>
    <row r="41" spans="1:14" ht="18" customHeight="1">
      <c r="A41" s="2"/>
      <c r="B41" s="5"/>
      <c r="C41" s="5"/>
      <c r="D41" s="5"/>
      <c r="E41" s="84"/>
      <c r="F41" s="84"/>
      <c r="G41" s="84"/>
      <c r="H41" s="84"/>
      <c r="I41" s="5"/>
      <c r="J41" s="5"/>
      <c r="K41" s="5"/>
      <c r="L41" s="5"/>
      <c r="M41" s="5"/>
      <c r="N41" s="5"/>
    </row>
    <row r="42" spans="1:8" ht="18" customHeight="1">
      <c r="A42" s="1"/>
      <c r="E42" s="29"/>
      <c r="F42" s="29"/>
      <c r="G42" s="29"/>
      <c r="H42" s="29"/>
    </row>
  </sheetData>
  <sheetProtection/>
  <mergeCells count="2">
    <mergeCell ref="A1:O1"/>
    <mergeCell ref="A2:O2"/>
  </mergeCells>
  <conditionalFormatting sqref="B5:N39">
    <cfRule type="cellIs" priority="1" dxfId="1" operator="lessThan" stopIfTrue="1">
      <formula>0</formula>
    </cfRule>
    <cfRule type="cellIs" priority="2" dxfId="0" operator="greaterThan" stopIfTrue="1">
      <formula>0</formula>
    </cfRule>
  </conditionalFormatting>
  <printOptions horizontalCentered="1" verticalCentered="1"/>
  <pageMargins left="0.7480314960629921" right="0.7480314960629921" top="0" bottom="0" header="0.5118110236220472" footer="0.5118110236220472"/>
  <pageSetup fitToHeight="1" fitToWidth="1" horizontalDpi="600" verticalDpi="600" orientation="landscape" paperSize="9" scale="74" r:id="rId3"/>
  <headerFooter alignWithMargins="0">
    <oddFooter>&amp;RPage  3 of 7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zoomScalePageLayoutView="0" workbookViewId="0" topLeftCell="A1">
      <selection activeCell="A1" sqref="A1:O1"/>
    </sheetView>
  </sheetViews>
  <sheetFormatPr defaultColWidth="9.140625" defaultRowHeight="18" customHeight="1"/>
  <cols>
    <col min="1" max="1" width="19.7109375" style="0" customWidth="1"/>
    <col min="2" max="14" width="10.8515625" style="0" customWidth="1"/>
    <col min="15" max="15" width="18.7109375" style="0" customWidth="1"/>
    <col min="18" max="18" width="12.140625" style="0" customWidth="1"/>
  </cols>
  <sheetData>
    <row r="1" spans="1:15" s="5" customFormat="1" ht="18" customHeight="1">
      <c r="A1" s="193" t="s">
        <v>227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</row>
    <row r="2" spans="1:15" s="5" customFormat="1" ht="18" customHeight="1">
      <c r="A2" s="193" t="s">
        <v>228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</row>
    <row r="3" spans="1:14" ht="18" customHeight="1" thickBot="1">
      <c r="A3" s="19"/>
      <c r="B3" s="5"/>
      <c r="C3" s="19"/>
      <c r="D3" s="20"/>
      <c r="E3" s="12"/>
      <c r="F3" s="12"/>
      <c r="G3" s="12"/>
      <c r="H3" s="12"/>
      <c r="I3" s="12"/>
      <c r="J3" s="12"/>
      <c r="K3" s="12"/>
      <c r="L3" s="12"/>
      <c r="M3" s="12"/>
      <c r="N3" s="5"/>
    </row>
    <row r="4" spans="1:15" ht="40.5" customHeight="1">
      <c r="A4" s="139" t="s">
        <v>120</v>
      </c>
      <c r="B4" s="87" t="s">
        <v>155</v>
      </c>
      <c r="C4" s="88" t="s">
        <v>156</v>
      </c>
      <c r="D4" s="88" t="s">
        <v>157</v>
      </c>
      <c r="E4" s="88" t="s">
        <v>158</v>
      </c>
      <c r="F4" s="88" t="s">
        <v>159</v>
      </c>
      <c r="G4" s="88" t="s">
        <v>160</v>
      </c>
      <c r="H4" s="88" t="s">
        <v>161</v>
      </c>
      <c r="I4" s="88" t="s">
        <v>162</v>
      </c>
      <c r="J4" s="88" t="s">
        <v>163</v>
      </c>
      <c r="K4" s="88" t="s">
        <v>164</v>
      </c>
      <c r="L4" s="88" t="s">
        <v>165</v>
      </c>
      <c r="M4" s="159" t="s">
        <v>166</v>
      </c>
      <c r="N4" s="158" t="s">
        <v>258</v>
      </c>
      <c r="O4" s="140" t="s">
        <v>13</v>
      </c>
    </row>
    <row r="5" spans="1:15" ht="15" customHeight="1">
      <c r="A5" s="90" t="s">
        <v>121</v>
      </c>
      <c r="B5" s="136">
        <f>IF(AND(ISNUMBER('2014 By month country'!B5),'2013 By month country'!B5&lt;&gt;""),'2014 By month country'!B5-'2013 By month country'!B5,"")</f>
        <v>-2228</v>
      </c>
      <c r="C5" s="107">
        <f>IF(AND(ISNUMBER('2014 By month country'!C5),'2013 By month country'!C5&lt;&gt;""),'2014 By month country'!C5-'2013 By month country'!C5,"")</f>
        <v>940</v>
      </c>
      <c r="D5" s="107">
        <f>IF(AND(ISNUMBER('2014 By month country'!D5),'2013 By month country'!D5&lt;&gt;""),'2014 By month country'!D5-'2013 By month country'!D5,"")</f>
        <v>-8802</v>
      </c>
      <c r="E5" s="107">
        <f>IF(AND(ISNUMBER('2014 By month country'!E5),'2013 By month country'!E5&lt;&gt;""),'2014 By month country'!E5-'2013 By month country'!E5,"")</f>
        <v>11668</v>
      </c>
      <c r="F5" s="107">
        <f>IF(AND(ISNUMBER('2014 By month country'!F5),'2013 By month country'!F5&lt;&gt;""),'2014 By month country'!F5-'2013 By month country'!F5,"")</f>
        <v>2484</v>
      </c>
      <c r="G5" s="107">
        <f>IF(AND(ISNUMBER('2014 By month country'!G5),'2013 By month country'!G5&lt;&gt;""),'2014 By month country'!G5-'2013 By month country'!G5,"")</f>
        <v>636</v>
      </c>
      <c r="H5" s="107">
        <f>IF(AND(ISNUMBER('2014 By month country'!H5),'2013 By month country'!H5&lt;&gt;""),'2014 By month country'!H5-'2013 By month country'!H5,"")</f>
        <v>-5414</v>
      </c>
      <c r="I5" s="107">
        <f>IF(AND(ISNUMBER('2014 By month country'!I5),'2013 By month country'!I5&lt;&gt;""),'2014 By month country'!I5-'2013 By month country'!I5,"")</f>
        <v>8306</v>
      </c>
      <c r="J5" s="107">
        <f>IF(AND(ISNUMBER('2014 By month country'!J5),'2013 By month country'!J5&lt;&gt;""),'2014 By month country'!J5-'2013 By month country'!J5,"")</f>
        <v>-22669</v>
      </c>
      <c r="K5" s="107">
        <f>IF(AND(ISNUMBER('2014 By month country'!K5),'2013 By month country'!K5&lt;&gt;""),'2014 By month country'!K5-'2013 By month country'!K5,"")</f>
        <v>-3959</v>
      </c>
      <c r="L5" s="107">
        <f>IF(AND(ISNUMBER('2014 By month country'!L5),'2013 By month country'!L5&lt;&gt;""),'2014 By month country'!L5-'2013 By month country'!L5,"")</f>
        <v>-1554</v>
      </c>
      <c r="M5" s="160">
        <f>IF(AND(ISNUMBER('2014 By month country'!M5),'2013 By month country'!M5&lt;&gt;""),'2014 By month country'!M5-'2013 By month country'!M5,"")</f>
        <v>880</v>
      </c>
      <c r="N5" s="151">
        <f>SUM(B5:M5)</f>
        <v>-19712</v>
      </c>
      <c r="O5" s="95" t="s">
        <v>168</v>
      </c>
    </row>
    <row r="6" spans="1:15" ht="15" customHeight="1">
      <c r="A6" s="91" t="s">
        <v>136</v>
      </c>
      <c r="B6" s="137">
        <f>IF(AND(ISNUMBER('2014 By month country'!B6),'2013 By month country'!B6&lt;&gt;""),'2014 By month country'!B6-'2013 By month country'!B6,"")</f>
        <v>908</v>
      </c>
      <c r="C6" s="111">
        <f>IF(AND(ISNUMBER('2014 By month country'!C6),'2013 By month country'!C6&lt;&gt;""),'2014 By month country'!C6-'2013 By month country'!C6,"")</f>
        <v>-14</v>
      </c>
      <c r="D6" s="111">
        <f>IF(AND(ISNUMBER('2014 By month country'!D6),'2013 By month country'!D6&lt;&gt;""),'2014 By month country'!D6-'2013 By month country'!D6,"")</f>
        <v>448</v>
      </c>
      <c r="E6" s="111">
        <f>IF(AND(ISNUMBER('2014 By month country'!E6),'2013 By month country'!E6&lt;&gt;""),'2014 By month country'!E6-'2013 By month country'!E6,"")</f>
        <v>3899</v>
      </c>
      <c r="F6" s="111">
        <f>IF(AND(ISNUMBER('2014 By month country'!F6),'2013 By month country'!F6&lt;&gt;""),'2014 By month country'!F6-'2013 By month country'!F6,"")</f>
        <v>11650</v>
      </c>
      <c r="G6" s="111">
        <f>IF(AND(ISNUMBER('2014 By month country'!G6),'2013 By month country'!G6&lt;&gt;""),'2014 By month country'!G6-'2013 By month country'!G6,"")</f>
        <v>21342</v>
      </c>
      <c r="H6" s="111">
        <f>IF(AND(ISNUMBER('2014 By month country'!H6),'2013 By month country'!H6&lt;&gt;""),'2014 By month country'!H6-'2013 By month country'!H6,"")</f>
        <v>19941</v>
      </c>
      <c r="I6" s="111">
        <f>IF(AND(ISNUMBER('2014 By month country'!I6),'2013 By month country'!I6&lt;&gt;""),'2014 By month country'!I6-'2013 By month country'!I6,"")</f>
        <v>11510</v>
      </c>
      <c r="J6" s="111">
        <f>IF(AND(ISNUMBER('2014 By month country'!J6),'2013 By month country'!J6&lt;&gt;""),'2014 By month country'!J6-'2013 By month country'!J6,"")</f>
        <v>-17560</v>
      </c>
      <c r="K6" s="111">
        <f>IF(AND(ISNUMBER('2014 By month country'!K6),'2013 By month country'!K6&lt;&gt;""),'2014 By month country'!K6-'2013 By month country'!K6,"")</f>
        <v>-20296</v>
      </c>
      <c r="L6" s="111">
        <f>IF(AND(ISNUMBER('2014 By month country'!L6),'2013 By month country'!L6&lt;&gt;""),'2014 By month country'!L6-'2013 By month country'!L6,"")</f>
        <v>-2937</v>
      </c>
      <c r="M6" s="161">
        <f>IF(AND(ISNUMBER('2014 By month country'!M6),'2013 By month country'!M6&lt;&gt;""),'2014 By month country'!M6-'2013 By month country'!M6,"")</f>
        <v>-708</v>
      </c>
      <c r="N6" s="152">
        <f aca="true" t="shared" si="0" ref="N6:N38">SUM(B6:M6)</f>
        <v>28183</v>
      </c>
      <c r="O6" s="96" t="s">
        <v>183</v>
      </c>
    </row>
    <row r="7" spans="1:15" ht="15" customHeight="1">
      <c r="A7" s="91" t="s">
        <v>124</v>
      </c>
      <c r="B7" s="137">
        <f>IF(AND(ISNUMBER('2014 By month country'!B7),'2013 By month country'!B7&lt;&gt;""),'2014 By month country'!B7-'2013 By month country'!B7,"")</f>
        <v>-198</v>
      </c>
      <c r="C7" s="111">
        <f>IF(AND(ISNUMBER('2014 By month country'!C7),'2013 By month country'!C7&lt;&gt;""),'2014 By month country'!C7-'2013 By month country'!C7,"")</f>
        <v>352</v>
      </c>
      <c r="D7" s="111">
        <f>IF(AND(ISNUMBER('2014 By month country'!D7),'2013 By month country'!D7&lt;&gt;""),'2014 By month country'!D7-'2013 By month country'!D7,"")</f>
        <v>60</v>
      </c>
      <c r="E7" s="111">
        <f>IF(AND(ISNUMBER('2014 By month country'!E7),'2013 By month country'!E7&lt;&gt;""),'2014 By month country'!E7-'2013 By month country'!E7,"")</f>
        <v>-3451</v>
      </c>
      <c r="F7" s="111">
        <f>IF(AND(ISNUMBER('2014 By month country'!F7),'2013 By month country'!F7&lt;&gt;""),'2014 By month country'!F7-'2013 By month country'!F7,"")</f>
        <v>-1840</v>
      </c>
      <c r="G7" s="111">
        <f>IF(AND(ISNUMBER('2014 By month country'!G7),'2013 By month country'!G7&lt;&gt;""),'2014 By month country'!G7-'2013 By month country'!G7,"")</f>
        <v>-328</v>
      </c>
      <c r="H7" s="111">
        <f>IF(AND(ISNUMBER('2014 By month country'!H7),'2013 By month country'!H7&lt;&gt;""),'2014 By month country'!H7-'2013 By month country'!H7,"")</f>
        <v>-775</v>
      </c>
      <c r="I7" s="111">
        <f>IF(AND(ISNUMBER('2014 By month country'!I7),'2013 By month country'!I7&lt;&gt;""),'2014 By month country'!I7-'2013 By month country'!I7,"")</f>
        <v>-1794</v>
      </c>
      <c r="J7" s="111">
        <f>IF(AND(ISNUMBER('2014 By month country'!J7),'2013 By month country'!J7&lt;&gt;""),'2014 By month country'!J7-'2013 By month country'!J7,"")</f>
        <v>-2377</v>
      </c>
      <c r="K7" s="111">
        <f>IF(AND(ISNUMBER('2014 By month country'!K7),'2013 By month country'!K7&lt;&gt;""),'2014 By month country'!K7-'2013 By month country'!K7,"")</f>
        <v>-796</v>
      </c>
      <c r="L7" s="111">
        <f>IF(AND(ISNUMBER('2014 By month country'!L7),'2013 By month country'!L7&lt;&gt;""),'2014 By month country'!L7-'2013 By month country'!L7,"")</f>
        <v>142</v>
      </c>
      <c r="M7" s="161">
        <f>IF(AND(ISNUMBER('2014 By month country'!M7),'2013 By month country'!M7&lt;&gt;""),'2014 By month country'!M7-'2013 By month country'!M7,"")</f>
        <v>-292</v>
      </c>
      <c r="N7" s="152">
        <f t="shared" si="0"/>
        <v>-11297</v>
      </c>
      <c r="O7" s="96" t="s">
        <v>171</v>
      </c>
    </row>
    <row r="8" spans="1:15" ht="15" customHeight="1">
      <c r="A8" s="91" t="s">
        <v>125</v>
      </c>
      <c r="B8" s="137">
        <f>IF(AND(ISNUMBER('2014 By month country'!B8),'2013 By month country'!B8&lt;&gt;""),'2014 By month country'!B8-'2013 By month country'!B8,"")</f>
        <v>-27</v>
      </c>
      <c r="C8" s="111">
        <f>IF(AND(ISNUMBER('2014 By month country'!C8),'2013 By month country'!C8&lt;&gt;""),'2014 By month country'!C8-'2013 By month country'!C8,"")</f>
        <v>224</v>
      </c>
      <c r="D8" s="111">
        <f>IF(AND(ISNUMBER('2014 By month country'!D8),'2013 By month country'!D8&lt;&gt;""),'2014 By month country'!D8-'2013 By month country'!D8,"")</f>
        <v>-123</v>
      </c>
      <c r="E8" s="111">
        <f>IF(AND(ISNUMBER('2014 By month country'!E8),'2013 By month country'!E8&lt;&gt;""),'2014 By month country'!E8-'2013 By month country'!E8,"")</f>
        <v>-482</v>
      </c>
      <c r="F8" s="111">
        <f>IF(AND(ISNUMBER('2014 By month country'!F8),'2013 By month country'!F8&lt;&gt;""),'2014 By month country'!F8-'2013 By month country'!F8,"")</f>
        <v>-1616</v>
      </c>
      <c r="G8" s="111">
        <f>IF(AND(ISNUMBER('2014 By month country'!G8),'2013 By month country'!G8&lt;&gt;""),'2014 By month country'!G8-'2013 By month country'!G8,"")</f>
        <v>-316</v>
      </c>
      <c r="H8" s="111">
        <f>IF(AND(ISNUMBER('2014 By month country'!H8),'2013 By month country'!H8&lt;&gt;""),'2014 By month country'!H8-'2013 By month country'!H8,"")</f>
        <v>-1758</v>
      </c>
      <c r="I8" s="111">
        <f>IF(AND(ISNUMBER('2014 By month country'!I8),'2013 By month country'!I8&lt;&gt;""),'2014 By month country'!I8-'2013 By month country'!I8,"")</f>
        <v>-1284</v>
      </c>
      <c r="J8" s="111">
        <f>IF(AND(ISNUMBER('2014 By month country'!J8),'2013 By month country'!J8&lt;&gt;""),'2014 By month country'!J8-'2013 By month country'!J8,"")</f>
        <v>-2130</v>
      </c>
      <c r="K8" s="111">
        <f>IF(AND(ISNUMBER('2014 By month country'!K8),'2013 By month country'!K8&lt;&gt;""),'2014 By month country'!K8-'2013 By month country'!K8,"")</f>
        <v>-1066</v>
      </c>
      <c r="L8" s="111">
        <f>IF(AND(ISNUMBER('2014 By month country'!L8),'2013 By month country'!L8&lt;&gt;""),'2014 By month country'!L8-'2013 By month country'!L8,"")</f>
        <v>-204</v>
      </c>
      <c r="M8" s="161">
        <f>IF(AND(ISNUMBER('2014 By month country'!M8),'2013 By month country'!M8&lt;&gt;""),'2014 By month country'!M8-'2013 By month country'!M8,"")</f>
        <v>-215</v>
      </c>
      <c r="N8" s="152">
        <f t="shared" si="0"/>
        <v>-8997</v>
      </c>
      <c r="O8" s="96" t="s">
        <v>172</v>
      </c>
    </row>
    <row r="9" spans="1:15" ht="15" customHeight="1">
      <c r="A9" s="91" t="s">
        <v>126</v>
      </c>
      <c r="B9" s="137">
        <f>IF(AND(ISNUMBER('2014 By month country'!B9),'2013 By month country'!B9&lt;&gt;""),'2014 By month country'!B9-'2013 By month country'!B9,"")</f>
        <v>133</v>
      </c>
      <c r="C9" s="111">
        <f>IF(AND(ISNUMBER('2014 By month country'!C9),'2013 By month country'!C9&lt;&gt;""),'2014 By month country'!C9-'2013 By month country'!C9,"")</f>
        <v>43</v>
      </c>
      <c r="D9" s="111">
        <f>IF(AND(ISNUMBER('2014 By month country'!D9),'2013 By month country'!D9&lt;&gt;""),'2014 By month country'!D9-'2013 By month country'!D9,"")</f>
        <v>-40</v>
      </c>
      <c r="E9" s="111">
        <f>IF(AND(ISNUMBER('2014 By month country'!E9),'2013 By month country'!E9&lt;&gt;""),'2014 By month country'!E9-'2013 By month country'!E9,"")</f>
        <v>-683</v>
      </c>
      <c r="F9" s="111">
        <f>IF(AND(ISNUMBER('2014 By month country'!F9),'2013 By month country'!F9&lt;&gt;""),'2014 By month country'!F9-'2013 By month country'!F9,"")</f>
        <v>-475</v>
      </c>
      <c r="G9" s="111">
        <f>IF(AND(ISNUMBER('2014 By month country'!G9),'2013 By month country'!G9&lt;&gt;""),'2014 By month country'!G9-'2013 By month country'!G9,"")</f>
        <v>-99</v>
      </c>
      <c r="H9" s="111">
        <f>IF(AND(ISNUMBER('2014 By month country'!H9),'2013 By month country'!H9&lt;&gt;""),'2014 By month country'!H9-'2013 By month country'!H9,"")</f>
        <v>-186</v>
      </c>
      <c r="I9" s="111">
        <f>IF(AND(ISNUMBER('2014 By month country'!I9),'2013 By month country'!I9&lt;&gt;""),'2014 By month country'!I9-'2013 By month country'!I9,"")</f>
        <v>-100</v>
      </c>
      <c r="J9" s="111">
        <f>IF(AND(ISNUMBER('2014 By month country'!J9),'2013 By month country'!J9&lt;&gt;""),'2014 By month country'!J9-'2013 By month country'!J9,"")</f>
        <v>-1374</v>
      </c>
      <c r="K9" s="111">
        <f>IF(AND(ISNUMBER('2014 By month country'!K9),'2013 By month country'!K9&lt;&gt;""),'2014 By month country'!K9-'2013 By month country'!K9,"")</f>
        <v>-1572</v>
      </c>
      <c r="L9" s="111">
        <f>IF(AND(ISNUMBER('2014 By month country'!L9),'2013 By month country'!L9&lt;&gt;""),'2014 By month country'!L9-'2013 By month country'!L9,"")</f>
        <v>106</v>
      </c>
      <c r="M9" s="161">
        <f>IF(AND(ISNUMBER('2014 By month country'!M9),'2013 By month country'!M9&lt;&gt;""),'2014 By month country'!M9-'2013 By month country'!M9,"")</f>
        <v>-217</v>
      </c>
      <c r="N9" s="152">
        <f t="shared" si="0"/>
        <v>-4464</v>
      </c>
      <c r="O9" s="96" t="s">
        <v>173</v>
      </c>
    </row>
    <row r="10" spans="1:15" ht="15" customHeight="1">
      <c r="A10" s="91" t="s">
        <v>127</v>
      </c>
      <c r="B10" s="137">
        <f>IF(AND(ISNUMBER('2014 By month country'!B10),'2013 By month country'!B10&lt;&gt;""),'2014 By month country'!B10-'2013 By month country'!B10,"")</f>
        <v>29</v>
      </c>
      <c r="C10" s="111">
        <f>IF(AND(ISNUMBER('2014 By month country'!C10),'2013 By month country'!C10&lt;&gt;""),'2014 By month country'!C10-'2013 By month country'!C10,"")</f>
        <v>-149</v>
      </c>
      <c r="D10" s="111">
        <f>IF(AND(ISNUMBER('2014 By month country'!D10),'2013 By month country'!D10&lt;&gt;""),'2014 By month country'!D10-'2013 By month country'!D10,"")</f>
        <v>-560</v>
      </c>
      <c r="E10" s="111">
        <f>IF(AND(ISNUMBER('2014 By month country'!E10),'2013 By month country'!E10&lt;&gt;""),'2014 By month country'!E10-'2013 By month country'!E10,"")</f>
        <v>-1390</v>
      </c>
      <c r="F10" s="111">
        <f>IF(AND(ISNUMBER('2014 By month country'!F10),'2013 By month country'!F10&lt;&gt;""),'2014 By month country'!F10-'2013 By month country'!F10,"")</f>
        <v>341</v>
      </c>
      <c r="G10" s="111">
        <f>IF(AND(ISNUMBER('2014 By month country'!G10),'2013 By month country'!G10&lt;&gt;""),'2014 By month country'!G10-'2013 By month country'!G10,"")</f>
        <v>2259</v>
      </c>
      <c r="H10" s="111">
        <f>IF(AND(ISNUMBER('2014 By month country'!H10),'2013 By month country'!H10&lt;&gt;""),'2014 By month country'!H10-'2013 By month country'!H10,"")</f>
        <v>236</v>
      </c>
      <c r="I10" s="111">
        <f>IF(AND(ISNUMBER('2014 By month country'!I10),'2013 By month country'!I10&lt;&gt;""),'2014 By month country'!I10-'2013 By month country'!I10,"")</f>
        <v>-219</v>
      </c>
      <c r="J10" s="111">
        <f>IF(AND(ISNUMBER('2014 By month country'!J10),'2013 By month country'!J10&lt;&gt;""),'2014 By month country'!J10-'2013 By month country'!J10,"")</f>
        <v>969</v>
      </c>
      <c r="K10" s="111">
        <f>IF(AND(ISNUMBER('2014 By month country'!K10),'2013 By month country'!K10&lt;&gt;""),'2014 By month country'!K10-'2013 By month country'!K10,"")</f>
        <v>-522</v>
      </c>
      <c r="L10" s="111">
        <f>IF(AND(ISNUMBER('2014 By month country'!L10),'2013 By month country'!L10&lt;&gt;""),'2014 By month country'!L10-'2013 By month country'!L10,"")</f>
        <v>-218</v>
      </c>
      <c r="M10" s="161">
        <f>IF(AND(ISNUMBER('2014 By month country'!M10),'2013 By month country'!M10&lt;&gt;""),'2014 By month country'!M10-'2013 By month country'!M10,"")</f>
        <v>-237</v>
      </c>
      <c r="N10" s="152">
        <f t="shared" si="0"/>
        <v>539</v>
      </c>
      <c r="O10" s="96" t="s">
        <v>174</v>
      </c>
    </row>
    <row r="11" spans="1:15" ht="15" customHeight="1">
      <c r="A11" s="91" t="s">
        <v>122</v>
      </c>
      <c r="B11" s="137">
        <f>IF(AND(ISNUMBER('2014 By month country'!B11),'2013 By month country'!B11&lt;&gt;""),'2014 By month country'!B11-'2013 By month country'!B11,"")</f>
        <v>-1753</v>
      </c>
      <c r="C11" s="111">
        <f>IF(AND(ISNUMBER('2014 By month country'!C11),'2013 By month country'!C11&lt;&gt;""),'2014 By month country'!C11-'2013 By month country'!C11,"")</f>
        <v>-1557</v>
      </c>
      <c r="D11" s="111">
        <f>IF(AND(ISNUMBER('2014 By month country'!D11),'2013 By month country'!D11&lt;&gt;""),'2014 By month country'!D11-'2013 By month country'!D11,"")</f>
        <v>-4617</v>
      </c>
      <c r="E11" s="111">
        <f>IF(AND(ISNUMBER('2014 By month country'!E11),'2013 By month country'!E11&lt;&gt;""),'2014 By month country'!E11-'2013 By month country'!E11,"")</f>
        <v>174</v>
      </c>
      <c r="F11" s="111">
        <f>IF(AND(ISNUMBER('2014 By month country'!F11),'2013 By month country'!F11&lt;&gt;""),'2014 By month country'!F11-'2013 By month country'!F11,"")</f>
        <v>-2359</v>
      </c>
      <c r="G11" s="111">
        <f>IF(AND(ISNUMBER('2014 By month country'!G11),'2013 By month country'!G11&lt;&gt;""),'2014 By month country'!G11-'2013 By month country'!G11,"")</f>
        <v>-1345</v>
      </c>
      <c r="H11" s="111">
        <f>IF(AND(ISNUMBER('2014 By month country'!H11),'2013 By month country'!H11&lt;&gt;""),'2014 By month country'!H11-'2013 By month country'!H11,"")</f>
        <v>-977</v>
      </c>
      <c r="I11" s="111">
        <f>IF(AND(ISNUMBER('2014 By month country'!I11),'2013 By month country'!I11&lt;&gt;""),'2014 By month country'!I11-'2013 By month country'!I11,"")</f>
        <v>-337</v>
      </c>
      <c r="J11" s="111">
        <f>IF(AND(ISNUMBER('2014 By month country'!J11),'2013 By month country'!J11&lt;&gt;""),'2014 By month country'!J11-'2013 By month country'!J11,"")</f>
        <v>-202</v>
      </c>
      <c r="K11" s="111">
        <f>IF(AND(ISNUMBER('2014 By month country'!K11),'2013 By month country'!K11&lt;&gt;""),'2014 By month country'!K11-'2013 By month country'!K11,"")</f>
        <v>-1923</v>
      </c>
      <c r="L11" s="111">
        <f>IF(AND(ISNUMBER('2014 By month country'!L11),'2013 By month country'!L11&lt;&gt;""),'2014 By month country'!L11-'2013 By month country'!L11,"")</f>
        <v>1828</v>
      </c>
      <c r="M11" s="161">
        <f>IF(AND(ISNUMBER('2014 By month country'!M11),'2013 By month country'!M11&lt;&gt;""),'2014 By month country'!M11-'2013 By month country'!M11,"")</f>
        <v>532</v>
      </c>
      <c r="N11" s="152">
        <f t="shared" si="0"/>
        <v>-12536</v>
      </c>
      <c r="O11" s="96" t="s">
        <v>169</v>
      </c>
    </row>
    <row r="12" spans="1:15" ht="15" customHeight="1">
      <c r="A12" s="91" t="s">
        <v>123</v>
      </c>
      <c r="B12" s="137">
        <f>IF(AND(ISNUMBER('2014 By month country'!B12),'2013 By month country'!B12&lt;&gt;""),'2014 By month country'!B12-'2013 By month country'!B12,"")</f>
        <v>-1609</v>
      </c>
      <c r="C12" s="111">
        <f>IF(AND(ISNUMBER('2014 By month country'!C12),'2013 By month country'!C12&lt;&gt;""),'2014 By month country'!C12-'2013 By month country'!C12,"")</f>
        <v>-286</v>
      </c>
      <c r="D12" s="111">
        <f>IF(AND(ISNUMBER('2014 By month country'!D12),'2013 By month country'!D12&lt;&gt;""),'2014 By month country'!D12-'2013 By month country'!D12,"")</f>
        <v>-1018</v>
      </c>
      <c r="E12" s="111">
        <f>IF(AND(ISNUMBER('2014 By month country'!E12),'2013 By month country'!E12&lt;&gt;""),'2014 By month country'!E12-'2013 By month country'!E12,"")</f>
        <v>1918</v>
      </c>
      <c r="F12" s="111">
        <f>IF(AND(ISNUMBER('2014 By month country'!F12),'2013 By month country'!F12&lt;&gt;""),'2014 By month country'!F12-'2013 By month country'!F12,"")</f>
        <v>-228</v>
      </c>
      <c r="G12" s="111">
        <f>IF(AND(ISNUMBER('2014 By month country'!G12),'2013 By month country'!G12&lt;&gt;""),'2014 By month country'!G12-'2013 By month country'!G12,"")</f>
        <v>-622</v>
      </c>
      <c r="H12" s="111">
        <f>IF(AND(ISNUMBER('2014 By month country'!H12),'2013 By month country'!H12&lt;&gt;""),'2014 By month country'!H12-'2013 By month country'!H12,"")</f>
        <v>-1078</v>
      </c>
      <c r="I12" s="111">
        <f>IF(AND(ISNUMBER('2014 By month country'!I12),'2013 By month country'!I12&lt;&gt;""),'2014 By month country'!I12-'2013 By month country'!I12,"")</f>
        <v>-1657</v>
      </c>
      <c r="J12" s="111">
        <f>IF(AND(ISNUMBER('2014 By month country'!J12),'2013 By month country'!J12&lt;&gt;""),'2014 By month country'!J12-'2013 By month country'!J12,"")</f>
        <v>-45</v>
      </c>
      <c r="K12" s="111">
        <f>IF(AND(ISNUMBER('2014 By month country'!K12),'2013 By month country'!K12&lt;&gt;""),'2014 By month country'!K12-'2013 By month country'!K12,"")</f>
        <v>816</v>
      </c>
      <c r="L12" s="111">
        <f>IF(AND(ISNUMBER('2014 By month country'!L12),'2013 By month country'!L12&lt;&gt;""),'2014 By month country'!L12-'2013 By month country'!L12,"")</f>
        <v>-877</v>
      </c>
      <c r="M12" s="161">
        <f>IF(AND(ISNUMBER('2014 By month country'!M12),'2013 By month country'!M12&lt;&gt;""),'2014 By month country'!M12-'2013 By month country'!M12,"")</f>
        <v>686</v>
      </c>
      <c r="N12" s="152">
        <f t="shared" si="0"/>
        <v>-4000</v>
      </c>
      <c r="O12" s="96" t="s">
        <v>170</v>
      </c>
    </row>
    <row r="13" spans="1:15" ht="15" customHeight="1">
      <c r="A13" s="91" t="s">
        <v>129</v>
      </c>
      <c r="B13" s="137">
        <f>IF(AND(ISNUMBER('2014 By month country'!B13),'2013 By month country'!B13&lt;&gt;""),'2014 By month country'!B13-'2013 By month country'!B13,"")</f>
        <v>28</v>
      </c>
      <c r="C13" s="111">
        <f>IF(AND(ISNUMBER('2014 By month country'!C13),'2013 By month country'!C13&lt;&gt;""),'2014 By month country'!C13-'2013 By month country'!C13,"")</f>
        <v>-106</v>
      </c>
      <c r="D13" s="111">
        <f>IF(AND(ISNUMBER('2014 By month country'!D13),'2013 By month country'!D13&lt;&gt;""),'2014 By month country'!D13-'2013 By month country'!D13,"")</f>
        <v>-579</v>
      </c>
      <c r="E13" s="111">
        <f>IF(AND(ISNUMBER('2014 By month country'!E13),'2013 By month country'!E13&lt;&gt;""),'2014 By month country'!E13-'2013 By month country'!E13,"")</f>
        <v>1011</v>
      </c>
      <c r="F13" s="111">
        <f>IF(AND(ISNUMBER('2014 By month country'!F13),'2013 By month country'!F13&lt;&gt;""),'2014 By month country'!F13-'2013 By month country'!F13,"")</f>
        <v>225</v>
      </c>
      <c r="G13" s="111">
        <f>IF(AND(ISNUMBER('2014 By month country'!G13),'2013 By month country'!G13&lt;&gt;""),'2014 By month country'!G13-'2013 By month country'!G13,"")</f>
        <v>720</v>
      </c>
      <c r="H13" s="111">
        <f>IF(AND(ISNUMBER('2014 By month country'!H13),'2013 By month country'!H13&lt;&gt;""),'2014 By month country'!H13-'2013 By month country'!H13,"")</f>
        <v>1480</v>
      </c>
      <c r="I13" s="111">
        <f>IF(AND(ISNUMBER('2014 By month country'!I13),'2013 By month country'!I13&lt;&gt;""),'2014 By month country'!I13-'2013 By month country'!I13,"")</f>
        <v>1451</v>
      </c>
      <c r="J13" s="111">
        <f>IF(AND(ISNUMBER('2014 By month country'!J13),'2013 By month country'!J13&lt;&gt;""),'2014 By month country'!J13-'2013 By month country'!J13,"")</f>
        <v>1473</v>
      </c>
      <c r="K13" s="111">
        <f>IF(AND(ISNUMBER('2014 By month country'!K13),'2013 By month country'!K13&lt;&gt;""),'2014 By month country'!K13-'2013 By month country'!K13,"")</f>
        <v>1050</v>
      </c>
      <c r="L13" s="111">
        <f>IF(AND(ISNUMBER('2014 By month country'!L13),'2013 By month country'!L13&lt;&gt;""),'2014 By month country'!L13-'2013 By month country'!L13,"")</f>
        <v>449</v>
      </c>
      <c r="M13" s="161">
        <f>IF(AND(ISNUMBER('2014 By month country'!M13),'2013 By month country'!M13&lt;&gt;""),'2014 By month country'!M13-'2013 By month country'!M13,"")</f>
        <v>34</v>
      </c>
      <c r="N13" s="152">
        <f t="shared" si="0"/>
        <v>7236</v>
      </c>
      <c r="O13" s="96" t="s">
        <v>176</v>
      </c>
    </row>
    <row r="14" spans="1:15" ht="15" customHeight="1">
      <c r="A14" s="91" t="s">
        <v>130</v>
      </c>
      <c r="B14" s="137">
        <f>IF(AND(ISNUMBER('2014 By month country'!B14),'2013 By month country'!B14&lt;&gt;""),'2014 By month country'!B14-'2013 By month country'!B14,"")</f>
        <v>-124</v>
      </c>
      <c r="C14" s="111">
        <f>IF(AND(ISNUMBER('2014 By month country'!C14),'2013 By month country'!C14&lt;&gt;""),'2014 By month country'!C14-'2013 By month country'!C14,"")</f>
        <v>-211</v>
      </c>
      <c r="D14" s="111">
        <f>IF(AND(ISNUMBER('2014 By month country'!D14),'2013 By month country'!D14&lt;&gt;""),'2014 By month country'!D14-'2013 By month country'!D14,"")</f>
        <v>122</v>
      </c>
      <c r="E14" s="111">
        <f>IF(AND(ISNUMBER('2014 By month country'!E14),'2013 By month country'!E14&lt;&gt;""),'2014 By month country'!E14-'2013 By month country'!E14,"")</f>
        <v>-50</v>
      </c>
      <c r="F14" s="111">
        <f>IF(AND(ISNUMBER('2014 By month country'!F14),'2013 By month country'!F14&lt;&gt;""),'2014 By month country'!F14-'2013 By month country'!F14,"")</f>
        <v>-67</v>
      </c>
      <c r="G14" s="111">
        <f>IF(AND(ISNUMBER('2014 By month country'!G14),'2013 By month country'!G14&lt;&gt;""),'2014 By month country'!G14-'2013 By month country'!G14,"")</f>
        <v>23</v>
      </c>
      <c r="H14" s="111">
        <f>IF(AND(ISNUMBER('2014 By month country'!H14),'2013 By month country'!H14&lt;&gt;""),'2014 By month country'!H14-'2013 By month country'!H14,"")</f>
        <v>524</v>
      </c>
      <c r="I14" s="111">
        <f>IF(AND(ISNUMBER('2014 By month country'!I14),'2013 By month country'!I14&lt;&gt;""),'2014 By month country'!I14-'2013 By month country'!I14,"")</f>
        <v>403</v>
      </c>
      <c r="J14" s="111">
        <f>IF(AND(ISNUMBER('2014 By month country'!J14),'2013 By month country'!J14&lt;&gt;""),'2014 By month country'!J14-'2013 By month country'!J14,"")</f>
        <v>784</v>
      </c>
      <c r="K14" s="111">
        <f>IF(AND(ISNUMBER('2014 By month country'!K14),'2013 By month country'!K14&lt;&gt;""),'2014 By month country'!K14-'2013 By month country'!K14,"")</f>
        <v>90</v>
      </c>
      <c r="L14" s="111">
        <f>IF(AND(ISNUMBER('2014 By month country'!L14),'2013 By month country'!L14&lt;&gt;""),'2014 By month country'!L14-'2013 By month country'!L14,"")</f>
        <v>660</v>
      </c>
      <c r="M14" s="161">
        <f>IF(AND(ISNUMBER('2014 By month country'!M14),'2013 By month country'!M14&lt;&gt;""),'2014 By month country'!M14-'2013 By month country'!M14,"")</f>
        <v>-184</v>
      </c>
      <c r="N14" s="152">
        <f t="shared" si="0"/>
        <v>1970</v>
      </c>
      <c r="O14" s="96" t="s">
        <v>177</v>
      </c>
    </row>
    <row r="15" spans="1:15" ht="15" customHeight="1">
      <c r="A15" s="91" t="s">
        <v>128</v>
      </c>
      <c r="B15" s="137">
        <f>IF(AND(ISNUMBER('2014 By month country'!B15),'2013 By month country'!B15&lt;&gt;""),'2014 By month country'!B15-'2013 By month country'!B15,"")</f>
        <v>-162</v>
      </c>
      <c r="C15" s="111">
        <f>IF(AND(ISNUMBER('2014 By month country'!C15),'2013 By month country'!C15&lt;&gt;""),'2014 By month country'!C15-'2013 By month country'!C15,"")</f>
        <v>233</v>
      </c>
      <c r="D15" s="111">
        <f>IF(AND(ISNUMBER('2014 By month country'!D15),'2013 By month country'!D15&lt;&gt;""),'2014 By month country'!D15-'2013 By month country'!D15,"")</f>
        <v>543</v>
      </c>
      <c r="E15" s="111">
        <f>IF(AND(ISNUMBER('2014 By month country'!E15),'2013 By month country'!E15&lt;&gt;""),'2014 By month country'!E15-'2013 By month country'!E15,"")</f>
        <v>-134</v>
      </c>
      <c r="F15" s="111">
        <f>IF(AND(ISNUMBER('2014 By month country'!F15),'2013 By month country'!F15&lt;&gt;""),'2014 By month country'!F15-'2013 By month country'!F15,"")</f>
        <v>-431</v>
      </c>
      <c r="G15" s="111">
        <f>IF(AND(ISNUMBER('2014 By month country'!G15),'2013 By month country'!G15&lt;&gt;""),'2014 By month country'!G15-'2013 By month country'!G15,"")</f>
        <v>-973</v>
      </c>
      <c r="H15" s="111">
        <f>IF(AND(ISNUMBER('2014 By month country'!H15),'2013 By month country'!H15&lt;&gt;""),'2014 By month country'!H15-'2013 By month country'!H15,"")</f>
        <v>16</v>
      </c>
      <c r="I15" s="111">
        <f>IF(AND(ISNUMBER('2014 By month country'!I15),'2013 By month country'!I15&lt;&gt;""),'2014 By month country'!I15-'2013 By month country'!I15,"")</f>
        <v>-240</v>
      </c>
      <c r="J15" s="111">
        <f>IF(AND(ISNUMBER('2014 By month country'!J15),'2013 By month country'!J15&lt;&gt;""),'2014 By month country'!J15-'2013 By month country'!J15,"")</f>
        <v>753</v>
      </c>
      <c r="K15" s="111">
        <f>IF(AND(ISNUMBER('2014 By month country'!K15),'2013 By month country'!K15&lt;&gt;""),'2014 By month country'!K15-'2013 By month country'!K15,"")</f>
        <v>1775</v>
      </c>
      <c r="L15" s="111">
        <f>IF(AND(ISNUMBER('2014 By month country'!L15),'2013 By month country'!L15&lt;&gt;""),'2014 By month country'!L15-'2013 By month country'!L15,"")</f>
        <v>-136</v>
      </c>
      <c r="M15" s="161">
        <f>IF(AND(ISNUMBER('2014 By month country'!M15),'2013 By month country'!M15&lt;&gt;""),'2014 By month country'!M15-'2013 By month country'!M15,"")</f>
        <v>762</v>
      </c>
      <c r="N15" s="152">
        <f t="shared" si="0"/>
        <v>2006</v>
      </c>
      <c r="O15" s="96" t="s">
        <v>175</v>
      </c>
    </row>
    <row r="16" spans="1:15" ht="15" customHeight="1">
      <c r="A16" s="91" t="s">
        <v>142</v>
      </c>
      <c r="B16" s="137">
        <f>IF(AND(ISNUMBER('2014 By month country'!B16),'2013 By month country'!B16&lt;&gt;""),'2014 By month country'!B16-'2013 By month country'!B16,"")</f>
        <v>853</v>
      </c>
      <c r="C16" s="111">
        <f>IF(AND(ISNUMBER('2014 By month country'!C16),'2013 By month country'!C16&lt;&gt;""),'2014 By month country'!C16-'2013 By month country'!C16,"")</f>
        <v>409</v>
      </c>
      <c r="D16" s="111">
        <f>IF(AND(ISNUMBER('2014 By month country'!D16),'2013 By month country'!D16&lt;&gt;""),'2014 By month country'!D16-'2013 By month country'!D16,"")</f>
        <v>202</v>
      </c>
      <c r="E16" s="111">
        <f>IF(AND(ISNUMBER('2014 By month country'!E16),'2013 By month country'!E16&lt;&gt;""),'2014 By month country'!E16-'2013 By month country'!E16,"")</f>
        <v>551</v>
      </c>
      <c r="F16" s="111">
        <f>IF(AND(ISNUMBER('2014 By month country'!F16),'2013 By month country'!F16&lt;&gt;""),'2014 By month country'!F16-'2013 By month country'!F16,"")</f>
        <v>756</v>
      </c>
      <c r="G16" s="111">
        <f>IF(AND(ISNUMBER('2014 By month country'!G16),'2013 By month country'!G16&lt;&gt;""),'2014 By month country'!G16-'2013 By month country'!G16,"")</f>
        <v>383</v>
      </c>
      <c r="H16" s="111">
        <f>IF(AND(ISNUMBER('2014 By month country'!H16),'2013 By month country'!H16&lt;&gt;""),'2014 By month country'!H16-'2013 By month country'!H16,"")</f>
        <v>49</v>
      </c>
      <c r="I16" s="111">
        <f>IF(AND(ISNUMBER('2014 By month country'!I16),'2013 By month country'!I16&lt;&gt;""),'2014 By month country'!I16-'2013 By month country'!I16,"")</f>
        <v>-125</v>
      </c>
      <c r="J16" s="111">
        <f>IF(AND(ISNUMBER('2014 By month country'!J16),'2013 By month country'!J16&lt;&gt;""),'2014 By month country'!J16-'2013 By month country'!J16,"")</f>
        <v>-155</v>
      </c>
      <c r="K16" s="111">
        <f>IF(AND(ISNUMBER('2014 By month country'!K16),'2013 By month country'!K16&lt;&gt;""),'2014 By month country'!K16-'2013 By month country'!K16,"")</f>
        <v>161</v>
      </c>
      <c r="L16" s="111">
        <f>IF(AND(ISNUMBER('2014 By month country'!L16),'2013 By month country'!L16&lt;&gt;""),'2014 By month country'!L16-'2013 By month country'!L16,"")</f>
        <v>252</v>
      </c>
      <c r="M16" s="161">
        <f>IF(AND(ISNUMBER('2014 By month country'!M16),'2013 By month country'!M16&lt;&gt;""),'2014 By month country'!M16-'2013 By month country'!M16,"")</f>
        <v>13</v>
      </c>
      <c r="N16" s="152">
        <f t="shared" si="0"/>
        <v>3349</v>
      </c>
      <c r="O16" s="96" t="s">
        <v>189</v>
      </c>
    </row>
    <row r="17" spans="1:15" ht="15" customHeight="1">
      <c r="A17" s="91" t="s">
        <v>131</v>
      </c>
      <c r="B17" s="137">
        <f>IF(AND(ISNUMBER('2014 By month country'!B17),'2013 By month country'!B17&lt;&gt;""),'2014 By month country'!B17-'2013 By month country'!B17,"")</f>
        <v>484</v>
      </c>
      <c r="C17" s="111">
        <f>IF(AND(ISNUMBER('2014 By month country'!C17),'2013 By month country'!C17&lt;&gt;""),'2014 By month country'!C17-'2013 By month country'!C17,"")</f>
        <v>841</v>
      </c>
      <c r="D17" s="111">
        <f>IF(AND(ISNUMBER('2014 By month country'!D17),'2013 By month country'!D17&lt;&gt;""),'2014 By month country'!D17-'2013 By month country'!D17,"")</f>
        <v>228</v>
      </c>
      <c r="E17" s="111">
        <f>IF(AND(ISNUMBER('2014 By month country'!E17),'2013 By month country'!E17&lt;&gt;""),'2014 By month country'!E17-'2013 By month country'!E17,"")</f>
        <v>622</v>
      </c>
      <c r="F17" s="111">
        <f>IF(AND(ISNUMBER('2014 By month country'!F17),'2013 By month country'!F17&lt;&gt;""),'2014 By month country'!F17-'2013 By month country'!F17,"")</f>
        <v>-265</v>
      </c>
      <c r="G17" s="111">
        <f>IF(AND(ISNUMBER('2014 By month country'!G17),'2013 By month country'!G17&lt;&gt;""),'2014 By month country'!G17-'2013 By month country'!G17,"")</f>
        <v>-218</v>
      </c>
      <c r="H17" s="111">
        <f>IF(AND(ISNUMBER('2014 By month country'!H17),'2013 By month country'!H17&lt;&gt;""),'2014 By month country'!H17-'2013 By month country'!H17,"")</f>
        <v>-622</v>
      </c>
      <c r="I17" s="111">
        <f>IF(AND(ISNUMBER('2014 By month country'!I17),'2013 By month country'!I17&lt;&gt;""),'2014 By month country'!I17-'2013 By month country'!I17,"")</f>
        <v>-560</v>
      </c>
      <c r="J17" s="111">
        <f>IF(AND(ISNUMBER('2014 By month country'!J17),'2013 By month country'!J17&lt;&gt;""),'2014 By month country'!J17-'2013 By month country'!J17,"")</f>
        <v>-863</v>
      </c>
      <c r="K17" s="111">
        <f>IF(AND(ISNUMBER('2014 By month country'!K17),'2013 By month country'!K17&lt;&gt;""),'2014 By month country'!K17-'2013 By month country'!K17,"")</f>
        <v>-746</v>
      </c>
      <c r="L17" s="111">
        <f>IF(AND(ISNUMBER('2014 By month country'!L17),'2013 By month country'!L17&lt;&gt;""),'2014 By month country'!L17-'2013 By month country'!L17,"")</f>
        <v>-980</v>
      </c>
      <c r="M17" s="161">
        <f>IF(AND(ISNUMBER('2014 By month country'!M17),'2013 By month country'!M17&lt;&gt;""),'2014 By month country'!M17-'2013 By month country'!M17,"")</f>
        <v>-232</v>
      </c>
      <c r="N17" s="152">
        <f t="shared" si="0"/>
        <v>-2311</v>
      </c>
      <c r="O17" s="96" t="s">
        <v>178</v>
      </c>
    </row>
    <row r="18" spans="1:15" ht="15" customHeight="1">
      <c r="A18" s="91" t="s">
        <v>138</v>
      </c>
      <c r="B18" s="137">
        <f>IF(AND(ISNUMBER('2014 By month country'!B18),'2013 By month country'!B18&lt;&gt;""),'2014 By month country'!B18-'2013 By month country'!B18,"")</f>
        <v>53</v>
      </c>
      <c r="C18" s="111">
        <f>IF(AND(ISNUMBER('2014 By month country'!C18),'2013 By month country'!C18&lt;&gt;""),'2014 By month country'!C18-'2013 By month country'!C18,"")</f>
        <v>55</v>
      </c>
      <c r="D18" s="111">
        <f>IF(AND(ISNUMBER('2014 By month country'!D18),'2013 By month country'!D18&lt;&gt;""),'2014 By month country'!D18-'2013 By month country'!D18,"")</f>
        <v>-84</v>
      </c>
      <c r="E18" s="111">
        <f>IF(AND(ISNUMBER('2014 By month country'!E18),'2013 By month country'!E18&lt;&gt;""),'2014 By month country'!E18-'2013 By month country'!E18,"")</f>
        <v>-189</v>
      </c>
      <c r="F18" s="111">
        <f>IF(AND(ISNUMBER('2014 By month country'!F18),'2013 By month country'!F18&lt;&gt;""),'2014 By month country'!F18-'2013 By month country'!F18,"")</f>
        <v>-1</v>
      </c>
      <c r="G18" s="111">
        <f>IF(AND(ISNUMBER('2014 By month country'!G18),'2013 By month country'!G18&lt;&gt;""),'2014 By month country'!G18-'2013 By month country'!G18,"")</f>
        <v>658</v>
      </c>
      <c r="H18" s="111">
        <f>IF(AND(ISNUMBER('2014 By month country'!H18),'2013 By month country'!H18&lt;&gt;""),'2014 By month country'!H18-'2013 By month country'!H18,"")</f>
        <v>1102</v>
      </c>
      <c r="I18" s="111">
        <f>IF(AND(ISNUMBER('2014 By month country'!I18),'2013 By month country'!I18&lt;&gt;""),'2014 By month country'!I18-'2013 By month country'!I18,"")</f>
        <v>1839</v>
      </c>
      <c r="J18" s="111">
        <f>IF(AND(ISNUMBER('2014 By month country'!J18),'2013 By month country'!J18&lt;&gt;""),'2014 By month country'!J18-'2013 By month country'!J18,"")</f>
        <v>804</v>
      </c>
      <c r="K18" s="111">
        <f>IF(AND(ISNUMBER('2014 By month country'!K18),'2013 By month country'!K18&lt;&gt;""),'2014 By month country'!K18-'2013 By month country'!K18,"")</f>
        <v>-218</v>
      </c>
      <c r="L18" s="111">
        <f>IF(AND(ISNUMBER('2014 By month country'!L18),'2013 By month country'!L18&lt;&gt;""),'2014 By month country'!L18-'2013 By month country'!L18,"")</f>
        <v>410</v>
      </c>
      <c r="M18" s="161">
        <f>IF(AND(ISNUMBER('2014 By month country'!M18),'2013 By month country'!M18&lt;&gt;""),'2014 By month country'!M18-'2013 By month country'!M18,"")</f>
        <v>-246</v>
      </c>
      <c r="N18" s="152">
        <f t="shared" si="0"/>
        <v>4183</v>
      </c>
      <c r="O18" s="96" t="s">
        <v>185</v>
      </c>
    </row>
    <row r="19" spans="1:15" ht="15" customHeight="1">
      <c r="A19" s="91" t="s">
        <v>132</v>
      </c>
      <c r="B19" s="137">
        <f>IF(AND(ISNUMBER('2014 By month country'!B19),'2013 By month country'!B19&lt;&gt;""),'2014 By month country'!B19-'2013 By month country'!B19,"")</f>
        <v>-789</v>
      </c>
      <c r="C19" s="111">
        <f>IF(AND(ISNUMBER('2014 By month country'!C19),'2013 By month country'!C19&lt;&gt;""),'2014 By month country'!C19-'2013 By month country'!C19,"")</f>
        <v>278</v>
      </c>
      <c r="D19" s="111">
        <f>IF(AND(ISNUMBER('2014 By month country'!D19),'2013 By month country'!D19&lt;&gt;""),'2014 By month country'!D19-'2013 By month country'!D19,"")</f>
        <v>-390</v>
      </c>
      <c r="E19" s="111">
        <f>IF(AND(ISNUMBER('2014 By month country'!E19),'2013 By month country'!E19&lt;&gt;""),'2014 By month country'!E19-'2013 By month country'!E19,"")</f>
        <v>557</v>
      </c>
      <c r="F19" s="111">
        <f>IF(AND(ISNUMBER('2014 By month country'!F19),'2013 By month country'!F19&lt;&gt;""),'2014 By month country'!F19-'2013 By month country'!F19,"")</f>
        <v>617</v>
      </c>
      <c r="G19" s="111">
        <f>IF(AND(ISNUMBER('2014 By month country'!G19),'2013 By month country'!G19&lt;&gt;""),'2014 By month country'!G19-'2013 By month country'!G19,"")</f>
        <v>948</v>
      </c>
      <c r="H19" s="111">
        <f>IF(AND(ISNUMBER('2014 By month country'!H19),'2013 By month country'!H19&lt;&gt;""),'2014 By month country'!H19-'2013 By month country'!H19,"")</f>
        <v>1563</v>
      </c>
      <c r="I19" s="111">
        <f>IF(AND(ISNUMBER('2014 By month country'!I19),'2013 By month country'!I19&lt;&gt;""),'2014 By month country'!I19-'2013 By month country'!I19,"")</f>
        <v>1573</v>
      </c>
      <c r="J19" s="111">
        <f>IF(AND(ISNUMBER('2014 By month country'!J19),'2013 By month country'!J19&lt;&gt;""),'2014 By month country'!J19-'2013 By month country'!J19,"")</f>
        <v>1370</v>
      </c>
      <c r="K19" s="111">
        <f>IF(AND(ISNUMBER('2014 By month country'!K19),'2013 By month country'!K19&lt;&gt;""),'2014 By month country'!K19-'2013 By month country'!K19,"")</f>
        <v>749</v>
      </c>
      <c r="L19" s="111">
        <f>IF(AND(ISNUMBER('2014 By month country'!L19),'2013 By month country'!L19&lt;&gt;""),'2014 By month country'!L19-'2013 By month country'!L19,"")</f>
        <v>124</v>
      </c>
      <c r="M19" s="161">
        <f>IF(AND(ISNUMBER('2014 By month country'!M19),'2013 By month country'!M19&lt;&gt;""),'2014 By month country'!M19-'2013 By month country'!M19,"")</f>
        <v>258</v>
      </c>
      <c r="N19" s="152">
        <f t="shared" si="0"/>
        <v>6858</v>
      </c>
      <c r="O19" s="96" t="s">
        <v>179</v>
      </c>
    </row>
    <row r="20" spans="1:15" ht="15" customHeight="1">
      <c r="A20" s="91" t="s">
        <v>140</v>
      </c>
      <c r="B20" s="137">
        <f>IF(AND(ISNUMBER('2014 By month country'!B20),'2013 By month country'!B20&lt;&gt;""),'2014 By month country'!B20-'2013 By month country'!B20,"")</f>
        <v>-93</v>
      </c>
      <c r="C20" s="111">
        <f>IF(AND(ISNUMBER('2014 By month country'!C20),'2013 By month country'!C20&lt;&gt;""),'2014 By month country'!C20-'2013 By month country'!C20,"")</f>
        <v>-57</v>
      </c>
      <c r="D20" s="111">
        <f>IF(AND(ISNUMBER('2014 By month country'!D20),'2013 By month country'!D20&lt;&gt;""),'2014 By month country'!D20-'2013 By month country'!D20,"")</f>
        <v>22</v>
      </c>
      <c r="E20" s="111">
        <f>IF(AND(ISNUMBER('2014 By month country'!E20),'2013 By month country'!E20&lt;&gt;""),'2014 By month country'!E20-'2013 By month country'!E20,"")</f>
        <v>98</v>
      </c>
      <c r="F20" s="111">
        <f>IF(AND(ISNUMBER('2014 By month country'!F20),'2013 By month country'!F20&lt;&gt;""),'2014 By month country'!F20-'2013 By month country'!F20,"")</f>
        <v>210</v>
      </c>
      <c r="G20" s="111">
        <f>IF(AND(ISNUMBER('2014 By month country'!G20),'2013 By month country'!G20&lt;&gt;""),'2014 By month country'!G20-'2013 By month country'!G20,"")</f>
        <v>263</v>
      </c>
      <c r="H20" s="111">
        <f>IF(AND(ISNUMBER('2014 By month country'!H20),'2013 By month country'!H20&lt;&gt;""),'2014 By month country'!H20-'2013 By month country'!H20,"")</f>
        <v>-502</v>
      </c>
      <c r="I20" s="111">
        <f>IF(AND(ISNUMBER('2014 By month country'!I20),'2013 By month country'!I20&lt;&gt;""),'2014 By month country'!I20-'2013 By month country'!I20,"")</f>
        <v>-735</v>
      </c>
      <c r="J20" s="111">
        <f>IF(AND(ISNUMBER('2014 By month country'!J20),'2013 By month country'!J20&lt;&gt;""),'2014 By month country'!J20-'2013 By month country'!J20,"")</f>
        <v>-498</v>
      </c>
      <c r="K20" s="111">
        <f>IF(AND(ISNUMBER('2014 By month country'!K20),'2013 By month country'!K20&lt;&gt;""),'2014 By month country'!K20-'2013 By month country'!K20,"")</f>
        <v>250</v>
      </c>
      <c r="L20" s="111">
        <f>IF(AND(ISNUMBER('2014 By month country'!L20),'2013 By month country'!L20&lt;&gt;""),'2014 By month country'!L20-'2013 By month country'!L20,"")</f>
        <v>80</v>
      </c>
      <c r="M20" s="161">
        <f>IF(AND(ISNUMBER('2014 By month country'!M20),'2013 By month country'!M20&lt;&gt;""),'2014 By month country'!M20-'2013 By month country'!M20,"")</f>
        <v>-104</v>
      </c>
      <c r="N20" s="152">
        <f t="shared" si="0"/>
        <v>-1066</v>
      </c>
      <c r="O20" s="96" t="s">
        <v>187</v>
      </c>
    </row>
    <row r="21" spans="1:15" ht="15" customHeight="1">
      <c r="A21" s="91" t="s">
        <v>133</v>
      </c>
      <c r="B21" s="137">
        <f>IF(AND(ISNUMBER('2014 By month country'!B21),'2013 By month country'!B21&lt;&gt;""),'2014 By month country'!B21-'2013 By month country'!B21,"")</f>
        <v>489</v>
      </c>
      <c r="C21" s="111">
        <f>IF(AND(ISNUMBER('2014 By month country'!C21),'2013 By month country'!C21&lt;&gt;""),'2014 By month country'!C21-'2013 By month country'!C21,"")</f>
        <v>267</v>
      </c>
      <c r="D21" s="111">
        <f>IF(AND(ISNUMBER('2014 By month country'!D21),'2013 By month country'!D21&lt;&gt;""),'2014 By month country'!D21-'2013 By month country'!D21,"")</f>
        <v>306</v>
      </c>
      <c r="E21" s="111">
        <f>IF(AND(ISNUMBER('2014 By month country'!E21),'2013 By month country'!E21&lt;&gt;""),'2014 By month country'!E21-'2013 By month country'!E21,"")</f>
        <v>-890</v>
      </c>
      <c r="F21" s="111">
        <f>IF(AND(ISNUMBER('2014 By month country'!F21),'2013 By month country'!F21&lt;&gt;""),'2014 By month country'!F21-'2013 By month country'!F21,"")</f>
        <v>-124</v>
      </c>
      <c r="G21" s="111">
        <f>IF(AND(ISNUMBER('2014 By month country'!G21),'2013 By month country'!G21&lt;&gt;""),'2014 By month country'!G21-'2013 By month country'!G21,"")</f>
        <v>-1044</v>
      </c>
      <c r="H21" s="111">
        <f>IF(AND(ISNUMBER('2014 By month country'!H21),'2013 By month country'!H21&lt;&gt;""),'2014 By month country'!H21-'2013 By month country'!H21,"")</f>
        <v>-1973</v>
      </c>
      <c r="I21" s="111">
        <f>IF(AND(ISNUMBER('2014 By month country'!I21),'2013 By month country'!I21&lt;&gt;""),'2014 By month country'!I21-'2013 By month country'!I21,"")</f>
        <v>-3313</v>
      </c>
      <c r="J21" s="111">
        <f>IF(AND(ISNUMBER('2014 By month country'!J21),'2013 By month country'!J21&lt;&gt;""),'2014 By month country'!J21-'2013 By month country'!J21,"")</f>
        <v>-1409</v>
      </c>
      <c r="K21" s="111">
        <f>IF(AND(ISNUMBER('2014 By month country'!K21),'2013 By month country'!K21&lt;&gt;""),'2014 By month country'!K21-'2013 By month country'!K21,"")</f>
        <v>-704</v>
      </c>
      <c r="L21" s="111">
        <f>IF(AND(ISNUMBER('2014 By month country'!L21),'2013 By month country'!L21&lt;&gt;""),'2014 By month country'!L21-'2013 By month country'!L21,"")</f>
        <v>-160</v>
      </c>
      <c r="M21" s="161">
        <f>IF(AND(ISNUMBER('2014 By month country'!M21),'2013 By month country'!M21&lt;&gt;""),'2014 By month country'!M21-'2013 By month country'!M21,"")</f>
        <v>-474</v>
      </c>
      <c r="N21" s="152">
        <f t="shared" si="0"/>
        <v>-9029</v>
      </c>
      <c r="O21" s="96" t="s">
        <v>180</v>
      </c>
    </row>
    <row r="22" spans="1:15" ht="15" customHeight="1">
      <c r="A22" s="91" t="s">
        <v>144</v>
      </c>
      <c r="B22" s="137">
        <f>IF(AND(ISNUMBER('2014 By month country'!B22),'2013 By month country'!B22&lt;&gt;""),'2014 By month country'!B22-'2013 By month country'!B22,"")</f>
        <v>237</v>
      </c>
      <c r="C22" s="111">
        <f>IF(AND(ISNUMBER('2014 By month country'!C22),'2013 By month country'!C22&lt;&gt;""),'2014 By month country'!C22-'2013 By month country'!C22,"")</f>
        <v>318</v>
      </c>
      <c r="D22" s="111">
        <f>IF(AND(ISNUMBER('2014 By month country'!D22),'2013 By month country'!D22&lt;&gt;""),'2014 By month country'!D22-'2013 By month country'!D22,"")</f>
        <v>762</v>
      </c>
      <c r="E22" s="111">
        <f>IF(AND(ISNUMBER('2014 By month country'!E22),'2013 By month country'!E22&lt;&gt;""),'2014 By month country'!E22-'2013 By month country'!E22,"")</f>
        <v>1929</v>
      </c>
      <c r="F22" s="111">
        <f>IF(AND(ISNUMBER('2014 By month country'!F22),'2013 By month country'!F22&lt;&gt;""),'2014 By month country'!F22-'2013 By month country'!F22,"")</f>
        <v>2772</v>
      </c>
      <c r="G22" s="111">
        <f>IF(AND(ISNUMBER('2014 By month country'!G22),'2013 By month country'!G22&lt;&gt;""),'2014 By month country'!G22-'2013 By month country'!G22,"")</f>
        <v>949</v>
      </c>
      <c r="H22" s="111">
        <f>IF(AND(ISNUMBER('2014 By month country'!H22),'2013 By month country'!H22&lt;&gt;""),'2014 By month country'!H22-'2013 By month country'!H22,"")</f>
        <v>872</v>
      </c>
      <c r="I22" s="111">
        <f>IF(AND(ISNUMBER('2014 By month country'!I22),'2013 By month country'!I22&lt;&gt;""),'2014 By month country'!I22-'2013 By month country'!I22,"")</f>
        <v>531</v>
      </c>
      <c r="J22" s="111">
        <f>IF(AND(ISNUMBER('2014 By month country'!J22),'2013 By month country'!J22&lt;&gt;""),'2014 By month country'!J22-'2013 By month country'!J22,"")</f>
        <v>-1504</v>
      </c>
      <c r="K22" s="111">
        <f>IF(AND(ISNUMBER('2014 By month country'!K22),'2013 By month country'!K22&lt;&gt;""),'2014 By month country'!K22-'2013 By month country'!K22,"")</f>
        <v>-1372</v>
      </c>
      <c r="L22" s="111">
        <f>IF(AND(ISNUMBER('2014 By month country'!L22),'2013 By month country'!L22&lt;&gt;""),'2014 By month country'!L22-'2013 By month country'!L22,"")</f>
        <v>1058</v>
      </c>
      <c r="M22" s="161">
        <f>IF(AND(ISNUMBER('2014 By month country'!M22),'2013 By month country'!M22&lt;&gt;""),'2014 By month country'!M22-'2013 By month country'!M22,"")</f>
        <v>513</v>
      </c>
      <c r="N22" s="152">
        <f t="shared" si="0"/>
        <v>7065</v>
      </c>
      <c r="O22" s="96" t="s">
        <v>191</v>
      </c>
    </row>
    <row r="23" spans="1:15" ht="15" customHeight="1">
      <c r="A23" s="91" t="s">
        <v>139</v>
      </c>
      <c r="B23" s="137">
        <f>IF(AND(ISNUMBER('2014 By month country'!B23),'2013 By month country'!B23&lt;&gt;""),'2014 By month country'!B23-'2013 By month country'!B23,"")</f>
        <v>122</v>
      </c>
      <c r="C23" s="111">
        <f>IF(AND(ISNUMBER('2014 By month country'!C23),'2013 By month country'!C23&lt;&gt;""),'2014 By month country'!C23-'2013 By month country'!C23,"")</f>
        <v>-103</v>
      </c>
      <c r="D23" s="111">
        <f>IF(AND(ISNUMBER('2014 By month country'!D23),'2013 By month country'!D23&lt;&gt;""),'2014 By month country'!D23-'2013 By month country'!D23,"")</f>
        <v>-135</v>
      </c>
      <c r="E23" s="111">
        <f>IF(AND(ISNUMBER('2014 By month country'!E23),'2013 By month country'!E23&lt;&gt;""),'2014 By month country'!E23-'2013 By month country'!E23,"")</f>
        <v>-198</v>
      </c>
      <c r="F23" s="111">
        <f>IF(AND(ISNUMBER('2014 By month country'!F23),'2013 By month country'!F23&lt;&gt;""),'2014 By month country'!F23-'2013 By month country'!F23,"")</f>
        <v>-427</v>
      </c>
      <c r="G23" s="111">
        <f>IF(AND(ISNUMBER('2014 By month country'!G23),'2013 By month country'!G23&lt;&gt;""),'2014 By month country'!G23-'2013 By month country'!G23,"")</f>
        <v>-18</v>
      </c>
      <c r="H23" s="111">
        <f>IF(AND(ISNUMBER('2014 By month country'!H23),'2013 By month country'!H23&lt;&gt;""),'2014 By month country'!H23-'2013 By month country'!H23,"")</f>
        <v>6</v>
      </c>
      <c r="I23" s="111">
        <f>IF(AND(ISNUMBER('2014 By month country'!I23),'2013 By month country'!I23&lt;&gt;""),'2014 By month country'!I23-'2013 By month country'!I23,"")</f>
        <v>-716</v>
      </c>
      <c r="J23" s="111">
        <f>IF(AND(ISNUMBER('2014 By month country'!J23),'2013 By month country'!J23&lt;&gt;""),'2014 By month country'!J23-'2013 By month country'!J23,"")</f>
        <v>174</v>
      </c>
      <c r="K23" s="111">
        <f>IF(AND(ISNUMBER('2014 By month country'!K23),'2013 By month country'!K23&lt;&gt;""),'2014 By month country'!K23-'2013 By month country'!K23,"")</f>
        <v>3</v>
      </c>
      <c r="L23" s="111">
        <f>IF(AND(ISNUMBER('2014 By month country'!L23),'2013 By month country'!L23&lt;&gt;""),'2014 By month country'!L23-'2013 By month country'!L23,"")</f>
        <v>200</v>
      </c>
      <c r="M23" s="161">
        <f>IF(AND(ISNUMBER('2014 By month country'!M23),'2013 By month country'!M23&lt;&gt;""),'2014 By month country'!M23-'2013 By month country'!M23,"")</f>
        <v>167</v>
      </c>
      <c r="N23" s="152">
        <f t="shared" si="0"/>
        <v>-925</v>
      </c>
      <c r="O23" s="96" t="s">
        <v>186</v>
      </c>
    </row>
    <row r="24" spans="1:15" ht="15" customHeight="1">
      <c r="A24" s="91" t="s">
        <v>141</v>
      </c>
      <c r="B24" s="137">
        <f>IF(AND(ISNUMBER('2014 By month country'!B24),'2013 By month country'!B24&lt;&gt;""),'2014 By month country'!B24-'2013 By month country'!B24,"")</f>
        <v>13</v>
      </c>
      <c r="C24" s="111">
        <f>IF(AND(ISNUMBER('2014 By month country'!C24),'2013 By month country'!C24&lt;&gt;""),'2014 By month country'!C24-'2013 By month country'!C24,"")</f>
        <v>-112</v>
      </c>
      <c r="D24" s="111">
        <f>IF(AND(ISNUMBER('2014 By month country'!D24),'2013 By month country'!D24&lt;&gt;""),'2014 By month country'!D24-'2013 By month country'!D24,"")</f>
        <v>3</v>
      </c>
      <c r="E24" s="111">
        <f>IF(AND(ISNUMBER('2014 By month country'!E24),'2013 By month country'!E24&lt;&gt;""),'2014 By month country'!E24-'2013 By month country'!E24,"")</f>
        <v>393</v>
      </c>
      <c r="F24" s="111">
        <f>IF(AND(ISNUMBER('2014 By month country'!F24),'2013 By month country'!F24&lt;&gt;""),'2014 By month country'!F24-'2013 By month country'!F24,"")</f>
        <v>592</v>
      </c>
      <c r="G24" s="111">
        <f>IF(AND(ISNUMBER('2014 By month country'!G24),'2013 By month country'!G24&lt;&gt;""),'2014 By month country'!G24-'2013 By month country'!G24,"")</f>
        <v>808</v>
      </c>
      <c r="H24" s="111">
        <f>IF(AND(ISNUMBER('2014 By month country'!H24),'2013 By month country'!H24&lt;&gt;""),'2014 By month country'!H24-'2013 By month country'!H24,"")</f>
        <v>264</v>
      </c>
      <c r="I24" s="111">
        <f>IF(AND(ISNUMBER('2014 By month country'!I24),'2013 By month country'!I24&lt;&gt;""),'2014 By month country'!I24-'2013 By month country'!I24,"")</f>
        <v>13</v>
      </c>
      <c r="J24" s="111">
        <f>IF(AND(ISNUMBER('2014 By month country'!J24),'2013 By month country'!J24&lt;&gt;""),'2014 By month country'!J24-'2013 By month country'!J24,"")</f>
        <v>-92</v>
      </c>
      <c r="K24" s="111">
        <f>IF(AND(ISNUMBER('2014 By month country'!K24),'2013 By month country'!K24&lt;&gt;""),'2014 By month country'!K24-'2013 By month country'!K24,"")</f>
        <v>73</v>
      </c>
      <c r="L24" s="111">
        <f>IF(AND(ISNUMBER('2014 By month country'!L24),'2013 By month country'!L24&lt;&gt;""),'2014 By month country'!L24-'2013 By month country'!L24,"")</f>
        <v>-49</v>
      </c>
      <c r="M24" s="161">
        <f>IF(AND(ISNUMBER('2014 By month country'!M24),'2013 By month country'!M24&lt;&gt;""),'2014 By month country'!M24-'2013 By month country'!M24,"")</f>
        <v>-564</v>
      </c>
      <c r="N24" s="152">
        <f t="shared" si="0"/>
        <v>1342</v>
      </c>
      <c r="O24" s="96" t="s">
        <v>188</v>
      </c>
    </row>
    <row r="25" spans="1:15" ht="15" customHeight="1">
      <c r="A25" s="91" t="s">
        <v>134</v>
      </c>
      <c r="B25" s="137">
        <f>IF(AND(ISNUMBER('2014 By month country'!B25),'2013 By month country'!B25&lt;&gt;""),'2014 By month country'!B25-'2013 By month country'!B25,"")</f>
        <v>-70</v>
      </c>
      <c r="C25" s="111">
        <f>IF(AND(ISNUMBER('2014 By month country'!C25),'2013 By month country'!C25&lt;&gt;""),'2014 By month country'!C25-'2013 By month country'!C25,"")</f>
        <v>-60</v>
      </c>
      <c r="D25" s="111">
        <f>IF(AND(ISNUMBER('2014 By month country'!D25),'2013 By month country'!D25&lt;&gt;""),'2014 By month country'!D25-'2013 By month country'!D25,"")</f>
        <v>-142</v>
      </c>
      <c r="E25" s="111">
        <f>IF(AND(ISNUMBER('2014 By month country'!E25),'2013 By month country'!E25&lt;&gt;""),'2014 By month country'!E25-'2013 By month country'!E25,"")</f>
        <v>222</v>
      </c>
      <c r="F25" s="111">
        <f>IF(AND(ISNUMBER('2014 By month country'!F25),'2013 By month country'!F25&lt;&gt;""),'2014 By month country'!F25-'2013 By month country'!F25,"")</f>
        <v>-310</v>
      </c>
      <c r="G25" s="111">
        <f>IF(AND(ISNUMBER('2014 By month country'!G25),'2013 By month country'!G25&lt;&gt;""),'2014 By month country'!G25-'2013 By month country'!G25,"")</f>
        <v>-763</v>
      </c>
      <c r="H25" s="111">
        <f>IF(AND(ISNUMBER('2014 By month country'!H25),'2013 By month country'!H25&lt;&gt;""),'2014 By month country'!H25-'2013 By month country'!H25,"")</f>
        <v>-763</v>
      </c>
      <c r="I25" s="111">
        <f>IF(AND(ISNUMBER('2014 By month country'!I25),'2013 By month country'!I25&lt;&gt;""),'2014 By month country'!I25-'2013 By month country'!I25,"")</f>
        <v>-522</v>
      </c>
      <c r="J25" s="111">
        <f>IF(AND(ISNUMBER('2014 By month country'!J25),'2013 By month country'!J25&lt;&gt;""),'2014 By month country'!J25-'2013 By month country'!J25,"")</f>
        <v>-707</v>
      </c>
      <c r="K25" s="111">
        <f>IF(AND(ISNUMBER('2014 By month country'!K25),'2013 By month country'!K25&lt;&gt;""),'2014 By month country'!K25-'2013 By month country'!K25,"")</f>
        <v>-89</v>
      </c>
      <c r="L25" s="111">
        <f>IF(AND(ISNUMBER('2014 By month country'!L25),'2013 By month country'!L25&lt;&gt;""),'2014 By month country'!L25-'2013 By month country'!L25,"")</f>
        <v>-141</v>
      </c>
      <c r="M25" s="161">
        <f>IF(AND(ISNUMBER('2014 By month country'!M25),'2013 By month country'!M25&lt;&gt;""),'2014 By month country'!M25-'2013 By month country'!M25,"")</f>
        <v>178</v>
      </c>
      <c r="N25" s="152">
        <f t="shared" si="0"/>
        <v>-3167</v>
      </c>
      <c r="O25" s="96" t="s">
        <v>181</v>
      </c>
    </row>
    <row r="26" spans="1:15" ht="15" customHeight="1">
      <c r="A26" s="91" t="s">
        <v>143</v>
      </c>
      <c r="B26" s="137">
        <f>IF(AND(ISNUMBER('2014 By month country'!B26),'2013 By month country'!B26&lt;&gt;""),'2014 By month country'!B26-'2013 By month country'!B26,"")</f>
        <v>10</v>
      </c>
      <c r="C26" s="111">
        <f>IF(AND(ISNUMBER('2014 By month country'!C26),'2013 By month country'!C26&lt;&gt;""),'2014 By month country'!C26-'2013 By month country'!C26,"")</f>
        <v>65</v>
      </c>
      <c r="D26" s="111">
        <f>IF(AND(ISNUMBER('2014 By month country'!D26),'2013 By month country'!D26&lt;&gt;""),'2014 By month country'!D26-'2013 By month country'!D26,"")</f>
        <v>-27</v>
      </c>
      <c r="E26" s="111">
        <f>IF(AND(ISNUMBER('2014 By month country'!E26),'2013 By month country'!E26&lt;&gt;""),'2014 By month country'!E26-'2013 By month country'!E26,"")</f>
        <v>-52</v>
      </c>
      <c r="F26" s="111">
        <f>IF(AND(ISNUMBER('2014 By month country'!F26),'2013 By month country'!F26&lt;&gt;""),'2014 By month country'!F26-'2013 By month country'!F26,"")</f>
        <v>236</v>
      </c>
      <c r="G26" s="111">
        <f>IF(AND(ISNUMBER('2014 By month country'!G26),'2013 By month country'!G26&lt;&gt;""),'2014 By month country'!G26-'2013 By month country'!G26,"")</f>
        <v>366</v>
      </c>
      <c r="H26" s="111">
        <f>IF(AND(ISNUMBER('2014 By month country'!H26),'2013 By month country'!H26&lt;&gt;""),'2014 By month country'!H26-'2013 By month country'!H26,"")</f>
        <v>-307</v>
      </c>
      <c r="I26" s="111">
        <f>IF(AND(ISNUMBER('2014 By month country'!I26),'2013 By month country'!I26&lt;&gt;""),'2014 By month country'!I26-'2013 By month country'!I26,"")</f>
        <v>-47</v>
      </c>
      <c r="J26" s="111">
        <f>IF(AND(ISNUMBER('2014 By month country'!J26),'2013 By month country'!J26&lt;&gt;""),'2014 By month country'!J26-'2013 By month country'!J26,"")</f>
        <v>-232</v>
      </c>
      <c r="K26" s="111">
        <f>IF(AND(ISNUMBER('2014 By month country'!K26),'2013 By month country'!K26&lt;&gt;""),'2014 By month country'!K26-'2013 By month country'!K26,"")</f>
        <v>37</v>
      </c>
      <c r="L26" s="111">
        <f>IF(AND(ISNUMBER('2014 By month country'!L26),'2013 By month country'!L26&lt;&gt;""),'2014 By month country'!L26-'2013 By month country'!L26,"")</f>
        <v>-25</v>
      </c>
      <c r="M26" s="161">
        <f>IF(AND(ISNUMBER('2014 By month country'!M26),'2013 By month country'!M26&lt;&gt;""),'2014 By month country'!M26-'2013 By month country'!M26,"")</f>
        <v>44</v>
      </c>
      <c r="N26" s="152">
        <f t="shared" si="0"/>
        <v>68</v>
      </c>
      <c r="O26" s="96" t="s">
        <v>190</v>
      </c>
    </row>
    <row r="27" spans="1:15" ht="15" customHeight="1">
      <c r="A27" s="91" t="s">
        <v>135</v>
      </c>
      <c r="B27" s="137">
        <f>IF(AND(ISNUMBER('2014 By month country'!B27),'2013 By month country'!B27&lt;&gt;""),'2014 By month country'!B27-'2013 By month country'!B27,"")</f>
        <v>35</v>
      </c>
      <c r="C27" s="111">
        <f>IF(AND(ISNUMBER('2014 By month country'!C27),'2013 By month country'!C27&lt;&gt;""),'2014 By month country'!C27-'2013 By month country'!C27,"")</f>
        <v>-46</v>
      </c>
      <c r="D27" s="111">
        <f>IF(AND(ISNUMBER('2014 By month country'!D27),'2013 By month country'!D27&lt;&gt;""),'2014 By month country'!D27-'2013 By month country'!D27,"")</f>
        <v>-56</v>
      </c>
      <c r="E27" s="111">
        <f>IF(AND(ISNUMBER('2014 By month country'!E27),'2013 By month country'!E27&lt;&gt;""),'2014 By month country'!E27-'2013 By month country'!E27,"")</f>
        <v>-385</v>
      </c>
      <c r="F27" s="111">
        <f>IF(AND(ISNUMBER('2014 By month country'!F27),'2013 By month country'!F27&lt;&gt;""),'2014 By month country'!F27-'2013 By month country'!F27,"")</f>
        <v>-49</v>
      </c>
      <c r="G27" s="111">
        <f>IF(AND(ISNUMBER('2014 By month country'!G27),'2013 By month country'!G27&lt;&gt;""),'2014 By month country'!G27-'2013 By month country'!G27,"")</f>
        <v>33</v>
      </c>
      <c r="H27" s="111">
        <f>IF(AND(ISNUMBER('2014 By month country'!H27),'2013 By month country'!H27&lt;&gt;""),'2014 By month country'!H27-'2013 By month country'!H27,"")</f>
        <v>-804</v>
      </c>
      <c r="I27" s="111">
        <f>IF(AND(ISNUMBER('2014 By month country'!I27),'2013 By month country'!I27&lt;&gt;""),'2014 By month country'!I27-'2013 By month country'!I27,"")</f>
        <v>41</v>
      </c>
      <c r="J27" s="111">
        <f>IF(AND(ISNUMBER('2014 By month country'!J27),'2013 By month country'!J27&lt;&gt;""),'2014 By month country'!J27-'2013 By month country'!J27,"")</f>
        <v>-16</v>
      </c>
      <c r="K27" s="111">
        <f>IF(AND(ISNUMBER('2014 By month country'!K27),'2013 By month country'!K27&lt;&gt;""),'2014 By month country'!K27-'2013 By month country'!K27,"")</f>
        <v>-587</v>
      </c>
      <c r="L27" s="111">
        <f>IF(AND(ISNUMBER('2014 By month country'!L27),'2013 By month country'!L27&lt;&gt;""),'2014 By month country'!L27-'2013 By month country'!L27,"")</f>
        <v>391</v>
      </c>
      <c r="M27" s="161">
        <f>IF(AND(ISNUMBER('2014 By month country'!M27),'2013 By month country'!M27&lt;&gt;""),'2014 By month country'!M27-'2013 By month country'!M27,"")</f>
        <v>112</v>
      </c>
      <c r="N27" s="152">
        <f t="shared" si="0"/>
        <v>-1331</v>
      </c>
      <c r="O27" s="96" t="s">
        <v>182</v>
      </c>
    </row>
    <row r="28" spans="1:15" ht="15" customHeight="1">
      <c r="A28" s="91" t="s">
        <v>137</v>
      </c>
      <c r="B28" s="137">
        <f>IF(AND(ISNUMBER('2014 By month country'!B28),'2013 By month country'!B28&lt;&gt;""),'2014 By month country'!B28-'2013 By month country'!B28,"")</f>
        <v>134</v>
      </c>
      <c r="C28" s="111">
        <f>IF(AND(ISNUMBER('2014 By month country'!C28),'2013 By month country'!C28&lt;&gt;""),'2014 By month country'!C28-'2013 By month country'!C28,"")</f>
        <v>367</v>
      </c>
      <c r="D28" s="111">
        <f>IF(AND(ISNUMBER('2014 By month country'!D28),'2013 By month country'!D28&lt;&gt;""),'2014 By month country'!D28-'2013 By month country'!D28,"")</f>
        <v>245</v>
      </c>
      <c r="E28" s="111">
        <f>IF(AND(ISNUMBER('2014 By month country'!E28),'2013 By month country'!E28&lt;&gt;""),'2014 By month country'!E28-'2013 By month country'!E28,"")</f>
        <v>1088</v>
      </c>
      <c r="F28" s="111">
        <f>IF(AND(ISNUMBER('2014 By month country'!F28),'2013 By month country'!F28&lt;&gt;""),'2014 By month country'!F28-'2013 By month country'!F28,"")</f>
        <v>1025</v>
      </c>
      <c r="G28" s="111">
        <f>IF(AND(ISNUMBER('2014 By month country'!G28),'2013 By month country'!G28&lt;&gt;""),'2014 By month country'!G28-'2013 By month country'!G28,"")</f>
        <v>634</v>
      </c>
      <c r="H28" s="111">
        <f>IF(AND(ISNUMBER('2014 By month country'!H28),'2013 By month country'!H28&lt;&gt;""),'2014 By month country'!H28-'2013 By month country'!H28,"")</f>
        <v>784</v>
      </c>
      <c r="I28" s="111">
        <f>IF(AND(ISNUMBER('2014 By month country'!I28),'2013 By month country'!I28&lt;&gt;""),'2014 By month country'!I28-'2013 By month country'!I28,"")</f>
        <v>849</v>
      </c>
      <c r="J28" s="111">
        <f>IF(AND(ISNUMBER('2014 By month country'!J28),'2013 By month country'!J28&lt;&gt;""),'2014 By month country'!J28-'2013 By month country'!J28,"")</f>
        <v>951</v>
      </c>
      <c r="K28" s="111">
        <f>IF(AND(ISNUMBER('2014 By month country'!K28),'2013 By month country'!K28&lt;&gt;""),'2014 By month country'!K28-'2013 By month country'!K28,"")</f>
        <v>2157</v>
      </c>
      <c r="L28" s="111">
        <f>IF(AND(ISNUMBER('2014 By month country'!L28),'2013 By month country'!L28&lt;&gt;""),'2014 By month country'!L28-'2013 By month country'!L28,"")</f>
        <v>593</v>
      </c>
      <c r="M28" s="161">
        <f>IF(AND(ISNUMBER('2014 By month country'!M28),'2013 By month country'!M28&lt;&gt;""),'2014 By month country'!M28-'2013 By month country'!M28,"")</f>
        <v>611</v>
      </c>
      <c r="N28" s="152">
        <f t="shared" si="0"/>
        <v>9438</v>
      </c>
      <c r="O28" s="96" t="s">
        <v>184</v>
      </c>
    </row>
    <row r="29" spans="1:15" ht="15" customHeight="1">
      <c r="A29" s="91" t="s">
        <v>145</v>
      </c>
      <c r="B29" s="137">
        <f>IF(AND(ISNUMBER('2014 By month country'!B29),'2013 By month country'!B29&lt;&gt;""),'2014 By month country'!B29-'2013 By month country'!B29,"")</f>
        <v>304</v>
      </c>
      <c r="C29" s="111">
        <f>IF(AND(ISNUMBER('2014 By month country'!C29),'2013 By month country'!C29&lt;&gt;""),'2014 By month country'!C29-'2013 By month country'!C29,"")</f>
        <v>96</v>
      </c>
      <c r="D29" s="111">
        <f>IF(AND(ISNUMBER('2014 By month country'!D29),'2013 By month country'!D29&lt;&gt;""),'2014 By month country'!D29-'2013 By month country'!D29,"")</f>
        <v>-172</v>
      </c>
      <c r="E29" s="111">
        <f>IF(AND(ISNUMBER('2014 By month country'!E29),'2013 By month country'!E29&lt;&gt;""),'2014 By month country'!E29-'2013 By month country'!E29,"")</f>
        <v>40</v>
      </c>
      <c r="F29" s="111">
        <f>IF(AND(ISNUMBER('2014 By month country'!F29),'2013 By month country'!F29&lt;&gt;""),'2014 By month country'!F29-'2013 By month country'!F29,"")</f>
        <v>1289</v>
      </c>
      <c r="G29" s="111">
        <f>IF(AND(ISNUMBER('2014 By month country'!G29),'2013 By month country'!G29&lt;&gt;""),'2014 By month country'!G29-'2013 By month country'!G29,"")</f>
        <v>2180</v>
      </c>
      <c r="H29" s="111">
        <f>IF(AND(ISNUMBER('2014 By month country'!H29),'2013 By month country'!H29&lt;&gt;""),'2014 By month country'!H29-'2013 By month country'!H29,"")</f>
        <v>2134</v>
      </c>
      <c r="I29" s="111">
        <f>IF(AND(ISNUMBER('2014 By month country'!I29),'2013 By month country'!I29&lt;&gt;""),'2014 By month country'!I29-'2013 By month country'!I29,"")</f>
        <v>1948</v>
      </c>
      <c r="J29" s="111">
        <f>IF(AND(ISNUMBER('2014 By month country'!J29),'2013 By month country'!J29&lt;&gt;""),'2014 By month country'!J29-'2013 By month country'!J29,"")</f>
        <v>1485</v>
      </c>
      <c r="K29" s="111">
        <f>IF(AND(ISNUMBER('2014 By month country'!K29),'2013 By month country'!K29&lt;&gt;""),'2014 By month country'!K29-'2013 By month country'!K29,"")</f>
        <v>1263</v>
      </c>
      <c r="L29" s="111">
        <f>IF(AND(ISNUMBER('2014 By month country'!L29),'2013 By month country'!L29&lt;&gt;""),'2014 By month country'!L29-'2013 By month country'!L29,"")</f>
        <v>590</v>
      </c>
      <c r="M29" s="161">
        <f>IF(AND(ISNUMBER('2014 By month country'!M29),'2013 By month country'!M29&lt;&gt;""),'2014 By month country'!M29-'2013 By month country'!M29,"")</f>
        <v>441</v>
      </c>
      <c r="N29" s="152">
        <f t="shared" si="0"/>
        <v>11598</v>
      </c>
      <c r="O29" s="96" t="s">
        <v>192</v>
      </c>
    </row>
    <row r="30" spans="1:15" ht="15" customHeight="1">
      <c r="A30" s="91" t="s">
        <v>149</v>
      </c>
      <c r="B30" s="137">
        <f>IF(AND(ISNUMBER('2014 By month country'!B30),'2013 By month country'!B30&lt;&gt;""),'2014 By month country'!B30-'2013 By month country'!B30,"")</f>
        <v>456</v>
      </c>
      <c r="C30" s="111">
        <f>IF(AND(ISNUMBER('2014 By month country'!C30),'2013 By month country'!C30&lt;&gt;""),'2014 By month country'!C30-'2013 By month country'!C30,"")</f>
        <v>60</v>
      </c>
      <c r="D30" s="111">
        <f>IF(AND(ISNUMBER('2014 By month country'!D30),'2013 By month country'!D30&lt;&gt;""),'2014 By month country'!D30-'2013 By month country'!D30,"")</f>
        <v>-675</v>
      </c>
      <c r="E30" s="111">
        <f>IF(AND(ISNUMBER('2014 By month country'!E30),'2013 By month country'!E30&lt;&gt;""),'2014 By month country'!E30-'2013 By month country'!E30,"")</f>
        <v>2493</v>
      </c>
      <c r="F30" s="111">
        <f>IF(AND(ISNUMBER('2014 By month country'!F30),'2013 By month country'!F30&lt;&gt;""),'2014 By month country'!F30-'2013 By month country'!F30,"")</f>
        <v>2549</v>
      </c>
      <c r="G30" s="111">
        <f>IF(AND(ISNUMBER('2014 By month country'!G30),'2013 By month country'!G30&lt;&gt;""),'2014 By month country'!G30-'2013 By month country'!G30,"")</f>
        <v>3361</v>
      </c>
      <c r="H30" s="111">
        <f>IF(AND(ISNUMBER('2014 By month country'!H30),'2013 By month country'!H30&lt;&gt;""),'2014 By month country'!H30-'2013 By month country'!H30,"")</f>
        <v>4004</v>
      </c>
      <c r="I30" s="111">
        <f>IF(AND(ISNUMBER('2014 By month country'!I30),'2013 By month country'!I30&lt;&gt;""),'2014 By month country'!I30-'2013 By month country'!I30,"")</f>
        <v>5037</v>
      </c>
      <c r="J30" s="111">
        <f>IF(AND(ISNUMBER('2014 By month country'!J30),'2013 By month country'!J30&lt;&gt;""),'2014 By month country'!J30-'2013 By month country'!J30,"")</f>
        <v>1371</v>
      </c>
      <c r="K30" s="111">
        <f>IF(AND(ISNUMBER('2014 By month country'!K30),'2013 By month country'!K30&lt;&gt;""),'2014 By month country'!K30-'2013 By month country'!K30,"")</f>
        <v>4063</v>
      </c>
      <c r="L30" s="111">
        <f>IF(AND(ISNUMBER('2014 By month country'!L30),'2013 By month country'!L30&lt;&gt;""),'2014 By month country'!L30-'2013 By month country'!L30,"")</f>
        <v>1131</v>
      </c>
      <c r="M30" s="161">
        <f>IF(AND(ISNUMBER('2014 By month country'!M30),'2013 By month country'!M30&lt;&gt;""),'2014 By month country'!M30-'2013 By month country'!M30,"")</f>
        <v>1314</v>
      </c>
      <c r="N30" s="152">
        <f t="shared" si="0"/>
        <v>25164</v>
      </c>
      <c r="O30" s="96" t="s">
        <v>195</v>
      </c>
    </row>
    <row r="31" spans="1:15" ht="15" customHeight="1">
      <c r="A31" s="91" t="s">
        <v>146</v>
      </c>
      <c r="B31" s="137">
        <f>IF(AND(ISNUMBER('2014 By month country'!B31),'2013 By month country'!B31&lt;&gt;""),'2014 By month country'!B31-'2013 By month country'!B31,"")</f>
        <v>294</v>
      </c>
      <c r="C31" s="111">
        <f>IF(AND(ISNUMBER('2014 By month country'!C31),'2013 By month country'!C31&lt;&gt;""),'2014 By month country'!C31-'2013 By month country'!C31,"")</f>
        <v>184</v>
      </c>
      <c r="D31" s="111">
        <f>IF(AND(ISNUMBER('2014 By month country'!D31),'2013 By month country'!D31&lt;&gt;""),'2014 By month country'!D31-'2013 By month country'!D31,"")</f>
        <v>-212</v>
      </c>
      <c r="E31" s="111">
        <f>IF(AND(ISNUMBER('2014 By month country'!E31),'2013 By month country'!E31&lt;&gt;""),'2014 By month country'!E31-'2013 By month country'!E31,"")</f>
        <v>675</v>
      </c>
      <c r="F31" s="111">
        <f>IF(AND(ISNUMBER('2014 By month country'!F31),'2013 By month country'!F31&lt;&gt;""),'2014 By month country'!F31-'2013 By month country'!F31,"")</f>
        <v>157</v>
      </c>
      <c r="G31" s="111">
        <f>IF(AND(ISNUMBER('2014 By month country'!G31),'2013 By month country'!G31&lt;&gt;""),'2014 By month country'!G31-'2013 By month country'!G31,"")</f>
        <v>847</v>
      </c>
      <c r="H31" s="111">
        <f>IF(AND(ISNUMBER('2014 By month country'!H31),'2013 By month country'!H31&lt;&gt;""),'2014 By month country'!H31-'2013 By month country'!H31,"")</f>
        <v>1111</v>
      </c>
      <c r="I31" s="111">
        <f>IF(AND(ISNUMBER('2014 By month country'!I31),'2013 By month country'!I31&lt;&gt;""),'2014 By month country'!I31-'2013 By month country'!I31,"")</f>
        <v>381</v>
      </c>
      <c r="J31" s="111">
        <f>IF(AND(ISNUMBER('2014 By month country'!J31),'2013 By month country'!J31&lt;&gt;""),'2014 By month country'!J31-'2013 By month country'!J31,"")</f>
        <v>2212</v>
      </c>
      <c r="K31" s="111">
        <f>IF(AND(ISNUMBER('2014 By month country'!K31),'2013 By month country'!K31&lt;&gt;""),'2014 By month country'!K31-'2013 By month country'!K31,"")</f>
        <v>1362</v>
      </c>
      <c r="L31" s="111">
        <f>IF(AND(ISNUMBER('2014 By month country'!L31),'2013 By month country'!L31&lt;&gt;""),'2014 By month country'!L31-'2013 By month country'!L31,"")</f>
        <v>102</v>
      </c>
      <c r="M31" s="161">
        <f>IF(AND(ISNUMBER('2014 By month country'!M31),'2013 By month country'!M31&lt;&gt;""),'2014 By month country'!M31-'2013 By month country'!M31,"")</f>
        <v>-263</v>
      </c>
      <c r="N31" s="152">
        <f t="shared" si="0"/>
        <v>6850</v>
      </c>
      <c r="O31" s="96" t="s">
        <v>193</v>
      </c>
    </row>
    <row r="32" spans="1:15" ht="15" customHeight="1">
      <c r="A32" s="91" t="s">
        <v>147</v>
      </c>
      <c r="B32" s="137">
        <f>IF(AND(ISNUMBER('2014 By month country'!B32),'2013 By month country'!B32&lt;&gt;""),'2014 By month country'!B32-'2013 By month country'!B32,"")</f>
        <v>458</v>
      </c>
      <c r="C32" s="111">
        <f>IF(AND(ISNUMBER('2014 By month country'!C32),'2013 By month country'!C32&lt;&gt;""),'2014 By month country'!C32-'2013 By month country'!C32,"")</f>
        <v>53</v>
      </c>
      <c r="D32" s="111">
        <f>IF(AND(ISNUMBER('2014 By month country'!D32),'2013 By month country'!D32&lt;&gt;""),'2014 By month country'!D32-'2013 By month country'!D32,"")</f>
        <v>67</v>
      </c>
      <c r="E32" s="111">
        <f>IF(AND(ISNUMBER('2014 By month country'!E32),'2013 By month country'!E32&lt;&gt;""),'2014 By month country'!E32-'2013 By month country'!E32,"")</f>
        <v>609</v>
      </c>
      <c r="F32" s="111">
        <f>IF(AND(ISNUMBER('2014 By month country'!F32),'2013 By month country'!F32&lt;&gt;""),'2014 By month country'!F32-'2013 By month country'!F32,"")</f>
        <v>383</v>
      </c>
      <c r="G32" s="111">
        <f>IF(AND(ISNUMBER('2014 By month country'!G32),'2013 By month country'!G32&lt;&gt;""),'2014 By month country'!G32-'2013 By month country'!G32,"")</f>
        <v>126</v>
      </c>
      <c r="H32" s="111">
        <f>IF(AND(ISNUMBER('2014 By month country'!H32),'2013 By month country'!H32&lt;&gt;""),'2014 By month country'!H32-'2013 By month country'!H32,"")</f>
        <v>650</v>
      </c>
      <c r="I32" s="111">
        <f>IF(AND(ISNUMBER('2014 By month country'!I32),'2013 By month country'!I32&lt;&gt;""),'2014 By month country'!I32-'2013 By month country'!I32,"")</f>
        <v>-886</v>
      </c>
      <c r="J32" s="111">
        <f>IF(AND(ISNUMBER('2014 By month country'!J32),'2013 By month country'!J32&lt;&gt;""),'2014 By month country'!J32-'2013 By month country'!J32,"")</f>
        <v>205</v>
      </c>
      <c r="K32" s="111">
        <f>IF(AND(ISNUMBER('2014 By month country'!K32),'2013 By month country'!K32&lt;&gt;""),'2014 By month country'!K32-'2013 By month country'!K32,"")</f>
        <v>16</v>
      </c>
      <c r="L32" s="111">
        <f>IF(AND(ISNUMBER('2014 By month country'!L32),'2013 By month country'!L32&lt;&gt;""),'2014 By month country'!L32-'2013 By month country'!L32,"")</f>
        <v>37</v>
      </c>
      <c r="M32" s="161">
        <f>IF(AND(ISNUMBER('2014 By month country'!M32),'2013 By month country'!M32&lt;&gt;""),'2014 By month country'!M32-'2013 By month country'!M32,"")</f>
        <v>394</v>
      </c>
      <c r="N32" s="152">
        <f t="shared" si="0"/>
        <v>2112</v>
      </c>
      <c r="O32" s="96" t="s">
        <v>14</v>
      </c>
    </row>
    <row r="33" spans="1:15" ht="15" customHeight="1">
      <c r="A33" s="91" t="s">
        <v>148</v>
      </c>
      <c r="B33" s="137">
        <f>IF(AND(ISNUMBER('2014 By month country'!B33),'2013 By month country'!B33&lt;&gt;""),'2014 By month country'!B33-'2013 By month country'!B33,"")</f>
        <v>14</v>
      </c>
      <c r="C33" s="111">
        <f>IF(AND(ISNUMBER('2014 By month country'!C33),'2013 By month country'!C33&lt;&gt;""),'2014 By month country'!C33-'2013 By month country'!C33,"")</f>
        <v>271</v>
      </c>
      <c r="D33" s="111">
        <f>IF(AND(ISNUMBER('2014 By month country'!D33),'2013 By month country'!D33&lt;&gt;""),'2014 By month country'!D33-'2013 By month country'!D33,"")</f>
        <v>-196</v>
      </c>
      <c r="E33" s="111">
        <f>IF(AND(ISNUMBER('2014 By month country'!E33),'2013 By month country'!E33&lt;&gt;""),'2014 By month country'!E33-'2013 By month country'!E33,"")</f>
        <v>499</v>
      </c>
      <c r="F33" s="111">
        <f>IF(AND(ISNUMBER('2014 By month country'!F33),'2013 By month country'!F33&lt;&gt;""),'2014 By month country'!F33-'2013 By month country'!F33,"")</f>
        <v>542</v>
      </c>
      <c r="G33" s="111">
        <f>IF(AND(ISNUMBER('2014 By month country'!G33),'2013 By month country'!G33&lt;&gt;""),'2014 By month country'!G33-'2013 By month country'!G33,"")</f>
        <v>1696</v>
      </c>
      <c r="H33" s="111">
        <f>IF(AND(ISNUMBER('2014 By month country'!H33),'2013 By month country'!H33&lt;&gt;""),'2014 By month country'!H33-'2013 By month country'!H33,"")</f>
        <v>2383</v>
      </c>
      <c r="I33" s="111">
        <f>IF(AND(ISNUMBER('2014 By month country'!I33),'2013 By month country'!I33&lt;&gt;""),'2014 By month country'!I33-'2013 By month country'!I33,"")</f>
        <v>1325</v>
      </c>
      <c r="J33" s="111">
        <f>IF(AND(ISNUMBER('2014 By month country'!J33),'2013 By month country'!J33&lt;&gt;""),'2014 By month country'!J33-'2013 By month country'!J33,"")</f>
        <v>800</v>
      </c>
      <c r="K33" s="111">
        <f>IF(AND(ISNUMBER('2014 By month country'!K33),'2013 By month country'!K33&lt;&gt;""),'2014 By month country'!K33-'2013 By month country'!K33,"")</f>
        <v>-278</v>
      </c>
      <c r="L33" s="111">
        <f>IF(AND(ISNUMBER('2014 By month country'!L33),'2013 By month country'!L33&lt;&gt;""),'2014 By month country'!L33-'2013 By month country'!L33,"")</f>
        <v>86</v>
      </c>
      <c r="M33" s="161">
        <f>IF(AND(ISNUMBER('2014 By month country'!M33),'2013 By month country'!M33&lt;&gt;""),'2014 By month country'!M33-'2013 By month country'!M33,"")</f>
        <v>315</v>
      </c>
      <c r="N33" s="152">
        <f t="shared" si="0"/>
        <v>7457</v>
      </c>
      <c r="O33" s="96" t="s">
        <v>194</v>
      </c>
    </row>
    <row r="34" spans="1:15" ht="15" customHeight="1">
      <c r="A34" s="91" t="s">
        <v>217</v>
      </c>
      <c r="B34" s="137">
        <f>IF(AND(ISNUMBER('2014 By month country'!B34),'2013 By month country'!B34&lt;&gt;""),'2014 By month country'!B34-'2013 By month country'!B34,"")</f>
        <v>599</v>
      </c>
      <c r="C34" s="111">
        <f>IF(AND(ISNUMBER('2014 By month country'!C34),'2013 By month country'!C34&lt;&gt;""),'2014 By month country'!C34-'2013 By month country'!C34,"")</f>
        <v>533</v>
      </c>
      <c r="D34" s="111">
        <f>IF(AND(ISNUMBER('2014 By month country'!D34),'2013 By month country'!D34&lt;&gt;""),'2014 By month country'!D34-'2013 By month country'!D34,"")</f>
        <v>-595</v>
      </c>
      <c r="E34" s="111">
        <f>IF(AND(ISNUMBER('2014 By month country'!E34),'2013 By month country'!E34&lt;&gt;""),'2014 By month country'!E34-'2013 By month country'!E34,"")</f>
        <v>-1489</v>
      </c>
      <c r="F34" s="111">
        <f>IF(AND(ISNUMBER('2014 By month country'!F34),'2013 By month country'!F34&lt;&gt;""),'2014 By month country'!F34-'2013 By month country'!F34,"")</f>
        <v>-601</v>
      </c>
      <c r="G34" s="111">
        <f>IF(AND(ISNUMBER('2014 By month country'!G34),'2013 By month country'!G34&lt;&gt;""),'2014 By month country'!G34-'2013 By month country'!G34,"")</f>
        <v>989</v>
      </c>
      <c r="H34" s="111">
        <f>IF(AND(ISNUMBER('2014 By month country'!H34),'2013 By month country'!H34&lt;&gt;""),'2014 By month country'!H34-'2013 By month country'!H34,"")</f>
        <v>-1293</v>
      </c>
      <c r="I34" s="111">
        <f>IF(AND(ISNUMBER('2014 By month country'!I34),'2013 By month country'!I34&lt;&gt;""),'2014 By month country'!I34-'2013 By month country'!I34,"")</f>
        <v>-653</v>
      </c>
      <c r="J34" s="111">
        <f>IF(AND(ISNUMBER('2014 By month country'!J34),'2013 By month country'!J34&lt;&gt;""),'2014 By month country'!J34-'2013 By month country'!J34,"")</f>
        <v>-1120</v>
      </c>
      <c r="K34" s="111">
        <f>IF(AND(ISNUMBER('2014 By month country'!K34),'2013 By month country'!K34&lt;&gt;""),'2014 By month country'!K34-'2013 By month country'!K34,"")</f>
        <v>-1009</v>
      </c>
      <c r="L34" s="111">
        <f>IF(AND(ISNUMBER('2014 By month country'!L34),'2013 By month country'!L34&lt;&gt;""),'2014 By month country'!L34-'2013 By month country'!L34,"")</f>
        <v>-439</v>
      </c>
      <c r="M34" s="161">
        <f>IF(AND(ISNUMBER('2014 By month country'!M34),'2013 By month country'!M34&lt;&gt;""),'2014 By month country'!M34-'2013 By month country'!M34,"")</f>
        <v>-1007</v>
      </c>
      <c r="N34" s="152">
        <f t="shared" si="0"/>
        <v>-6085</v>
      </c>
      <c r="O34" s="96" t="s">
        <v>216</v>
      </c>
    </row>
    <row r="35" spans="1:15" ht="15" customHeight="1">
      <c r="A35" s="91" t="s">
        <v>150</v>
      </c>
      <c r="B35" s="137">
        <f>IF(AND(ISNUMBER('2014 By month country'!B35),'2013 By month country'!B35&lt;&gt;""),'2014 By month country'!B35-'2013 By month country'!B35,"")</f>
        <v>76</v>
      </c>
      <c r="C35" s="111">
        <f>IF(AND(ISNUMBER('2014 By month country'!C35),'2013 By month country'!C35&lt;&gt;""),'2014 By month country'!C35-'2013 By month country'!C35,"")</f>
        <v>-39</v>
      </c>
      <c r="D35" s="111">
        <f>IF(AND(ISNUMBER('2014 By month country'!D35),'2013 By month country'!D35&lt;&gt;""),'2014 By month country'!D35-'2013 By month country'!D35,"")</f>
        <v>102</v>
      </c>
      <c r="E35" s="111">
        <f>IF(AND(ISNUMBER('2014 By month country'!E35),'2013 By month country'!E35&lt;&gt;""),'2014 By month country'!E35-'2013 By month country'!E35,"")</f>
        <v>-146</v>
      </c>
      <c r="F35" s="111">
        <f>IF(AND(ISNUMBER('2014 By month country'!F35),'2013 By month country'!F35&lt;&gt;""),'2014 By month country'!F35-'2013 By month country'!F35,"")</f>
        <v>-53</v>
      </c>
      <c r="G35" s="111">
        <f>IF(AND(ISNUMBER('2014 By month country'!G35),'2013 By month country'!G35&lt;&gt;""),'2014 By month country'!G35-'2013 By month country'!G35,"")</f>
        <v>350</v>
      </c>
      <c r="H35" s="111">
        <f>IF(AND(ISNUMBER('2014 By month country'!H35),'2013 By month country'!H35&lt;&gt;""),'2014 By month country'!H35-'2013 By month country'!H35,"")</f>
        <v>-448</v>
      </c>
      <c r="I35" s="111">
        <f>IF(AND(ISNUMBER('2014 By month country'!I35),'2013 By month country'!I35&lt;&gt;""),'2014 By month country'!I35-'2013 By month country'!I35,"")</f>
        <v>-487</v>
      </c>
      <c r="J35" s="111">
        <f>IF(AND(ISNUMBER('2014 By month country'!J35),'2013 By month country'!J35&lt;&gt;""),'2014 By month country'!J35-'2013 By month country'!J35,"")</f>
        <v>-344</v>
      </c>
      <c r="K35" s="111">
        <f>IF(AND(ISNUMBER('2014 By month country'!K35),'2013 By month country'!K35&lt;&gt;""),'2014 By month country'!K35-'2013 By month country'!K35,"")</f>
        <v>-96</v>
      </c>
      <c r="L35" s="111">
        <f>IF(AND(ISNUMBER('2014 By month country'!L35),'2013 By month country'!L35&lt;&gt;""),'2014 By month country'!L35-'2013 By month country'!L35,"")</f>
        <v>-116</v>
      </c>
      <c r="M35" s="161">
        <f>IF(AND(ISNUMBER('2014 By month country'!M35),'2013 By month country'!M35&lt;&gt;""),'2014 By month country'!M35-'2013 By month country'!M35,"")</f>
        <v>-367</v>
      </c>
      <c r="N35" s="152">
        <f t="shared" si="0"/>
        <v>-1568</v>
      </c>
      <c r="O35" s="96" t="s">
        <v>196</v>
      </c>
    </row>
    <row r="36" spans="1:15" ht="15" customHeight="1">
      <c r="A36" s="91" t="s">
        <v>151</v>
      </c>
      <c r="B36" s="137">
        <f>IF(AND(ISNUMBER('2014 By month country'!B36),'2013 By month country'!B36&lt;&gt;""),'2014 By month country'!B36-'2013 By month country'!B36,"")</f>
        <v>-64</v>
      </c>
      <c r="C36" s="111">
        <f>IF(AND(ISNUMBER('2014 By month country'!C36),'2013 By month country'!C36&lt;&gt;""),'2014 By month country'!C36-'2013 By month country'!C36,"")</f>
        <v>104</v>
      </c>
      <c r="D36" s="111">
        <f>IF(AND(ISNUMBER('2014 By month country'!D36),'2013 By month country'!D36&lt;&gt;""),'2014 By month country'!D36-'2013 By month country'!D36,"")</f>
        <v>-38</v>
      </c>
      <c r="E36" s="111">
        <f>IF(AND(ISNUMBER('2014 By month country'!E36),'2013 By month country'!E36&lt;&gt;""),'2014 By month country'!E36-'2013 By month country'!E36,"")</f>
        <v>-194</v>
      </c>
      <c r="F36" s="111">
        <f>IF(AND(ISNUMBER('2014 By month country'!F36),'2013 By month country'!F36&lt;&gt;""),'2014 By month country'!F36-'2013 By month country'!F36,"")</f>
        <v>-4</v>
      </c>
      <c r="G36" s="111">
        <f>IF(AND(ISNUMBER('2014 By month country'!G36),'2013 By month country'!G36&lt;&gt;""),'2014 By month country'!G36-'2013 By month country'!G36,"")</f>
        <v>-173</v>
      </c>
      <c r="H36" s="111">
        <f>IF(AND(ISNUMBER('2014 By month country'!H36),'2013 By month country'!H36&lt;&gt;""),'2014 By month country'!H36-'2013 By month country'!H36,"")</f>
        <v>-630</v>
      </c>
      <c r="I36" s="111">
        <f>IF(AND(ISNUMBER('2014 By month country'!I36),'2013 By month country'!I36&lt;&gt;""),'2014 By month country'!I36-'2013 By month country'!I36,"")</f>
        <v>-86</v>
      </c>
      <c r="J36" s="111">
        <f>IF(AND(ISNUMBER('2014 By month country'!J36),'2013 By month country'!J36&lt;&gt;""),'2014 By month country'!J36-'2013 By month country'!J36,"")</f>
        <v>-785</v>
      </c>
      <c r="K36" s="111">
        <f>IF(AND(ISNUMBER('2014 By month country'!K36),'2013 By month country'!K36&lt;&gt;""),'2014 By month country'!K36-'2013 By month country'!K36,"")</f>
        <v>-659</v>
      </c>
      <c r="L36" s="111">
        <f>IF(AND(ISNUMBER('2014 By month country'!L36),'2013 By month country'!L36&lt;&gt;""),'2014 By month country'!L36-'2013 By month country'!L36,"")</f>
        <v>-125</v>
      </c>
      <c r="M36" s="161">
        <f>IF(AND(ISNUMBER('2014 By month country'!M36),'2013 By month country'!M36&lt;&gt;""),'2014 By month country'!M36-'2013 By month country'!M36,"")</f>
        <v>-78</v>
      </c>
      <c r="N36" s="152">
        <f t="shared" si="0"/>
        <v>-2732</v>
      </c>
      <c r="O36" s="96" t="s">
        <v>197</v>
      </c>
    </row>
    <row r="37" spans="1:15" ht="15" customHeight="1">
      <c r="A37" s="91" t="s">
        <v>152</v>
      </c>
      <c r="B37" s="137">
        <f>IF(AND(ISNUMBER('2014 By month country'!B37),'2013 By month country'!B37&lt;&gt;""),'2014 By month country'!B37-'2013 By month country'!B37,"")</f>
        <v>40</v>
      </c>
      <c r="C37" s="111">
        <f>IF(AND(ISNUMBER('2014 By month country'!C37),'2013 By month country'!C37&lt;&gt;""),'2014 By month country'!C37-'2013 By month country'!C37,"")</f>
        <v>95</v>
      </c>
      <c r="D37" s="111">
        <f>IF(AND(ISNUMBER('2014 By month country'!D37),'2013 By month country'!D37&lt;&gt;""),'2014 By month country'!D37-'2013 By month country'!D37,"")</f>
        <v>-114</v>
      </c>
      <c r="E37" s="111">
        <f>IF(AND(ISNUMBER('2014 By month country'!E37),'2013 By month country'!E37&lt;&gt;""),'2014 By month country'!E37-'2013 By month country'!E37,"")</f>
        <v>-398</v>
      </c>
      <c r="F37" s="111">
        <f>IF(AND(ISNUMBER('2014 By month country'!F37),'2013 By month country'!F37&lt;&gt;""),'2014 By month country'!F37-'2013 By month country'!F37,"")</f>
        <v>-38</v>
      </c>
      <c r="G37" s="111">
        <f>IF(AND(ISNUMBER('2014 By month country'!G37),'2013 By month country'!G37&lt;&gt;""),'2014 By month country'!G37-'2013 By month country'!G37,"")</f>
        <v>100</v>
      </c>
      <c r="H37" s="111">
        <f>IF(AND(ISNUMBER('2014 By month country'!H37),'2013 By month country'!H37&lt;&gt;""),'2014 By month country'!H37-'2013 By month country'!H37,"")</f>
        <v>341</v>
      </c>
      <c r="I37" s="111">
        <f>IF(AND(ISNUMBER('2014 By month country'!I37),'2013 By month country'!I37&lt;&gt;""),'2014 By month country'!I37-'2013 By month country'!I37,"")</f>
        <v>-264</v>
      </c>
      <c r="J37" s="111">
        <f>IF(AND(ISNUMBER('2014 By month country'!J37),'2013 By month country'!J37&lt;&gt;""),'2014 By month country'!J37-'2013 By month country'!J37,"")</f>
        <v>-138</v>
      </c>
      <c r="K37" s="111">
        <f>IF(AND(ISNUMBER('2014 By month country'!K37),'2013 By month country'!K37&lt;&gt;""),'2014 By month country'!K37-'2013 By month country'!K37,"")</f>
        <v>-133</v>
      </c>
      <c r="L37" s="111">
        <f>IF(AND(ISNUMBER('2014 By month country'!L37),'2013 By month country'!L37&lt;&gt;""),'2014 By month country'!L37-'2013 By month country'!L37,"")</f>
        <v>-100</v>
      </c>
      <c r="M37" s="161">
        <f>IF(AND(ISNUMBER('2014 By month country'!M37),'2013 By month country'!M37&lt;&gt;""),'2014 By month country'!M37-'2013 By month country'!M37,"")</f>
        <v>-105</v>
      </c>
      <c r="N37" s="152">
        <f t="shared" si="0"/>
        <v>-714</v>
      </c>
      <c r="O37" s="96" t="s">
        <v>198</v>
      </c>
    </row>
    <row r="38" spans="1:15" ht="15" customHeight="1" thickBot="1">
      <c r="A38" s="92" t="s">
        <v>153</v>
      </c>
      <c r="B38" s="155">
        <f>IF(AND(ISNUMBER('2014 By month country'!B38),'2013 By month country'!B38&lt;&gt;""),'2014 By month country'!B38-'2013 By month country'!B38,"")</f>
        <v>-263</v>
      </c>
      <c r="C38" s="114">
        <f>IF(AND(ISNUMBER('2014 By month country'!C38),'2013 By month country'!C38&lt;&gt;""),'2014 By month country'!C38-'2013 By month country'!C38,"")</f>
        <v>-148</v>
      </c>
      <c r="D38" s="114">
        <f>IF(AND(ISNUMBER('2014 By month country'!D38),'2013 By month country'!D38&lt;&gt;""),'2014 By month country'!D38-'2013 By month country'!D38,"")</f>
        <v>378</v>
      </c>
      <c r="E38" s="114">
        <f>IF(AND(ISNUMBER('2014 By month country'!E38),'2013 By month country'!E38&lt;&gt;""),'2014 By month country'!E38-'2013 By month country'!E38,"")</f>
        <v>244</v>
      </c>
      <c r="F38" s="114">
        <f>IF(AND(ISNUMBER('2014 By month country'!F38),'2013 By month country'!F38&lt;&gt;""),'2014 By month country'!F38-'2013 By month country'!F38,"")</f>
        <v>-3</v>
      </c>
      <c r="G38" s="114">
        <f>IF(AND(ISNUMBER('2014 By month country'!G38),'2013 By month country'!G38&lt;&gt;""),'2014 By month country'!G38-'2013 By month country'!G38,"")</f>
        <v>230</v>
      </c>
      <c r="H38" s="114">
        <f>IF(AND(ISNUMBER('2014 By month country'!H38),'2013 By month country'!H38&lt;&gt;""),'2014 By month country'!H38-'2013 By month country'!H38,"")</f>
        <v>583</v>
      </c>
      <c r="I38" s="114">
        <f>IF(AND(ISNUMBER('2014 By month country'!I38),'2013 By month country'!I38&lt;&gt;""),'2014 By month country'!I38-'2013 By month country'!I38,"")</f>
        <v>-311</v>
      </c>
      <c r="J38" s="114">
        <f>IF(AND(ISNUMBER('2014 By month country'!J38),'2013 By month country'!J38&lt;&gt;""),'2014 By month country'!J38-'2013 By month country'!J38,"")</f>
        <v>-182</v>
      </c>
      <c r="K38" s="114">
        <f>IF(AND(ISNUMBER('2014 By month country'!K38),'2013 By month country'!K38&lt;&gt;""),'2014 By month country'!K38-'2013 By month country'!K38,"")</f>
        <v>26</v>
      </c>
      <c r="L38" s="114">
        <f>IF(AND(ISNUMBER('2014 By month country'!L38),'2013 By month country'!L38&lt;&gt;""),'2014 By month country'!L38-'2013 By month country'!L38,"")</f>
        <v>-283</v>
      </c>
      <c r="M38" s="162">
        <f>IF(AND(ISNUMBER('2014 By month country'!M38),'2013 By month country'!M38&lt;&gt;""),'2014 By month country'!M38-'2013 By month country'!M38,"")</f>
        <v>89</v>
      </c>
      <c r="N38" s="153">
        <f t="shared" si="0"/>
        <v>360</v>
      </c>
      <c r="O38" s="97" t="s">
        <v>199</v>
      </c>
    </row>
    <row r="39" spans="1:15" s="8" customFormat="1" ht="15" customHeight="1" thickBot="1">
      <c r="A39" s="93" t="s">
        <v>154</v>
      </c>
      <c r="B39" s="138">
        <f>IF(ISNUMBER('2014 By month country'!B39),'2014 By month country'!B39-'2013 By month country'!B39,"")</f>
        <v>-1611</v>
      </c>
      <c r="C39" s="117">
        <f>IF(ISNUMBER('2014 By month country'!C39),'2014 By month country'!C39-'2013 By month country'!C39,"")</f>
        <v>2900</v>
      </c>
      <c r="D39" s="117">
        <f>IF(ISNUMBER('2014 By month country'!D39),'2014 By month country'!D39-'2013 By month country'!D39,"")</f>
        <v>-15087</v>
      </c>
      <c r="E39" s="117">
        <f>IF(ISNUMBER('2014 By month country'!E39),'2014 By month country'!E39-'2013 By month country'!E39,"")</f>
        <v>18559</v>
      </c>
      <c r="F39" s="117">
        <f>IF(ISNUMBER('2014 By month country'!F39),'2014 By month country'!F39-'2013 By month country'!F39,"")</f>
        <v>16937</v>
      </c>
      <c r="G39" s="117">
        <f>IF(ISNUMBER('2014 By month country'!G39),'2014 By month country'!G39-'2013 By month country'!G39,"")</f>
        <v>34002</v>
      </c>
      <c r="H39" s="117">
        <f>IF(ISNUMBER('2014 By month country'!H39),'2014 By month country'!H39-'2013 By month country'!H39,"")</f>
        <v>20513</v>
      </c>
      <c r="I39" s="117">
        <f>IF(ISNUMBER('2014 By month country'!I39),'2014 By month country'!I39-'2013 By month country'!I39,"")</f>
        <v>20871</v>
      </c>
      <c r="J39" s="117">
        <f>IF(ISNUMBER('2014 By month country'!J39),'2014 By month country'!J39-'2013 By month country'!J39,"")</f>
        <v>-41051</v>
      </c>
      <c r="K39" s="117">
        <f>IF(ISNUMBER('2014 By month country'!K39),'2014 By month country'!K39-'2013 By month country'!K39,"")</f>
        <v>-22134</v>
      </c>
      <c r="L39" s="117">
        <f>IF(ISNUMBER('2014 By month country'!L39),'2014 By month country'!L39-'2013 By month country'!L39,"")</f>
        <v>-105</v>
      </c>
      <c r="M39" s="163">
        <f>IF(ISNUMBER('2014 By month country'!M39),'2014 By month country'!M39-'2013 By month country'!M39,"")</f>
        <v>2050</v>
      </c>
      <c r="N39" s="154">
        <f>SUM(B39:M39)</f>
        <v>35844</v>
      </c>
      <c r="O39" s="98" t="s">
        <v>200</v>
      </c>
    </row>
    <row r="40" spans="1:15" ht="18" customHeight="1">
      <c r="A40" s="14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13"/>
      <c r="O40" s="6"/>
    </row>
    <row r="41" spans="1:14" ht="18" customHeight="1">
      <c r="A41" s="2"/>
      <c r="B41" s="5"/>
      <c r="C41" s="5"/>
      <c r="D41" s="5"/>
      <c r="E41" s="84"/>
      <c r="F41" s="84"/>
      <c r="G41" s="84"/>
      <c r="H41" s="84"/>
      <c r="I41" s="5"/>
      <c r="J41" s="5"/>
      <c r="K41" s="5"/>
      <c r="L41" s="5"/>
      <c r="M41" s="5"/>
      <c r="N41" s="5"/>
    </row>
    <row r="42" spans="1:8" ht="18" customHeight="1">
      <c r="A42" s="1"/>
      <c r="E42" s="29"/>
      <c r="F42" s="29"/>
      <c r="G42" s="29"/>
      <c r="H42" s="29"/>
    </row>
  </sheetData>
  <sheetProtection/>
  <mergeCells count="2">
    <mergeCell ref="A1:O1"/>
    <mergeCell ref="A2:O2"/>
  </mergeCells>
  <conditionalFormatting sqref="B5:N39">
    <cfRule type="cellIs" priority="1" dxfId="1" operator="lessThan" stopIfTrue="1">
      <formula>0</formula>
    </cfRule>
    <cfRule type="cellIs" priority="2" dxfId="0" operator="greaterThan" stopIfTrue="1">
      <formula>0</formula>
    </cfRule>
  </conditionalFormatting>
  <printOptions horizontalCentered="1" verticalCentered="1"/>
  <pageMargins left="0.7480314960629921" right="0.7480314960629921" top="0" bottom="0" header="0.5118110236220472" footer="0.5118110236220472"/>
  <pageSetup fitToHeight="1" fitToWidth="1" horizontalDpi="600" verticalDpi="600" orientation="landscape" paperSize="9" scale="74" r:id="rId3"/>
  <headerFooter alignWithMargins="0">
    <oddFooter>&amp;RPage 4 of 7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1.00390625" style="0" customWidth="1"/>
    <col min="2" max="7" width="10.7109375" style="0" customWidth="1"/>
    <col min="8" max="8" width="10.00390625" style="0" bestFit="1" customWidth="1"/>
  </cols>
  <sheetData>
    <row r="1" spans="1:8" ht="18" customHeight="1">
      <c r="A1" s="193" t="s">
        <v>231</v>
      </c>
      <c r="B1" s="193"/>
      <c r="C1" s="193"/>
      <c r="D1" s="193"/>
      <c r="E1" s="193"/>
      <c r="F1" s="193"/>
      <c r="G1" s="193"/>
      <c r="H1" s="193"/>
    </row>
    <row r="2" spans="1:8" ht="18" customHeight="1">
      <c r="A2" s="193" t="s">
        <v>232</v>
      </c>
      <c r="B2" s="193"/>
      <c r="C2" s="193"/>
      <c r="D2" s="193"/>
      <c r="E2" s="193"/>
      <c r="F2" s="193"/>
      <c r="G2" s="193"/>
      <c r="H2" s="193"/>
    </row>
    <row r="3" spans="1:8" ht="18.75" thickBot="1">
      <c r="A3" s="17"/>
      <c r="B3" s="18"/>
      <c r="C3" s="18"/>
      <c r="E3" s="18"/>
      <c r="H3" s="7"/>
    </row>
    <row r="4" spans="1:8" ht="28.5" customHeight="1">
      <c r="A4" s="99" t="s">
        <v>201</v>
      </c>
      <c r="B4" s="77">
        <v>2014</v>
      </c>
      <c r="C4" s="78">
        <v>2013</v>
      </c>
      <c r="D4" s="79" t="s">
        <v>229</v>
      </c>
      <c r="E4" s="78">
        <v>2012</v>
      </c>
      <c r="F4" s="79" t="s">
        <v>222</v>
      </c>
      <c r="G4" s="104" t="s">
        <v>230</v>
      </c>
      <c r="H4" s="100" t="s">
        <v>0</v>
      </c>
    </row>
    <row r="5" spans="1:8" ht="15" customHeight="1">
      <c r="A5" s="80" t="s">
        <v>202</v>
      </c>
      <c r="B5" s="108">
        <f>'2014 By month country'!B39</f>
        <v>40675</v>
      </c>
      <c r="C5" s="107">
        <f>IF(ISNUMBER(B5),'STATISTICAL SERVICE 2013'!C7,"")</f>
        <v>42286</v>
      </c>
      <c r="D5" s="126">
        <f aca="true" t="shared" si="0" ref="D5:D17">IF(ISNUMBER(B5),(B5-C5)/C5,"")</f>
        <v>-0.03809771555597597</v>
      </c>
      <c r="E5" s="107">
        <f>IF(ISNUMBER(B5),'STATISTICAL SERVICE 2012'!C7,"")</f>
        <v>47610</v>
      </c>
      <c r="F5" s="126">
        <f aca="true" t="shared" si="1" ref="F5:F17">IF(ISNUMBER(C5),(C5-E5)/E5,"")</f>
        <v>-0.1118252467968914</v>
      </c>
      <c r="G5" s="127">
        <f aca="true" t="shared" si="2" ref="G5:G17">IF(ISNUMBER(B5),(B5-E5)/E5,"")</f>
        <v>-0.1456626759084226</v>
      </c>
      <c r="H5" s="101" t="s">
        <v>1</v>
      </c>
    </row>
    <row r="6" spans="1:8" ht="15" customHeight="1">
      <c r="A6" s="81" t="s">
        <v>203</v>
      </c>
      <c r="B6" s="110">
        <f>'2014 By month country'!C39</f>
        <v>45227</v>
      </c>
      <c r="C6" s="111">
        <f>IF(ISNUMBER(B6),'STATISTICAL SERVICE 2013'!D7,"")</f>
        <v>42327</v>
      </c>
      <c r="D6" s="128">
        <f t="shared" si="0"/>
        <v>0.06851418716185886</v>
      </c>
      <c r="E6" s="111">
        <f>IF(ISNUMBER(B6),'STATISTICAL SERVICE 2012'!D7,"")</f>
        <v>55420</v>
      </c>
      <c r="F6" s="128">
        <f t="shared" si="1"/>
        <v>-0.23625045110068568</v>
      </c>
      <c r="G6" s="129">
        <f t="shared" si="2"/>
        <v>-0.18392277156261277</v>
      </c>
      <c r="H6" s="102" t="s">
        <v>2</v>
      </c>
    </row>
    <row r="7" spans="1:8" ht="15" customHeight="1">
      <c r="A7" s="81" t="s">
        <v>204</v>
      </c>
      <c r="B7" s="110">
        <f>'2014 By month country'!D39</f>
        <v>77533</v>
      </c>
      <c r="C7" s="111">
        <f>IF(ISNUMBER(B7),'STATISTICAL SERVICE 2013'!E7,"")</f>
        <v>92620</v>
      </c>
      <c r="D7" s="128">
        <f t="shared" si="0"/>
        <v>-0.1628913841502915</v>
      </c>
      <c r="E7" s="111">
        <f>IF(ISNUMBER(B7),'STATISTICAL SERVICE 2012'!E7,"")</f>
        <v>94300</v>
      </c>
      <c r="F7" s="128">
        <f t="shared" si="1"/>
        <v>-0.017815482502651112</v>
      </c>
      <c r="G7" s="129">
        <f t="shared" si="2"/>
        <v>-0.17780487804878048</v>
      </c>
      <c r="H7" s="102" t="s">
        <v>3</v>
      </c>
    </row>
    <row r="8" spans="1:8" ht="15" customHeight="1">
      <c r="A8" s="81" t="s">
        <v>205</v>
      </c>
      <c r="B8" s="110">
        <f>'2014 By month country'!E39</f>
        <v>180998</v>
      </c>
      <c r="C8" s="111">
        <f>IF(ISNUMBER(B8),'STATISTICAL SERVICE 2013'!F7,"")</f>
        <v>162439</v>
      </c>
      <c r="D8" s="128">
        <f t="shared" si="0"/>
        <v>0.11425211925707496</v>
      </c>
      <c r="E8" s="111">
        <f>IF(ISNUMBER(B8),'STATISTICAL SERVICE 2012'!F7,"")</f>
        <v>189648</v>
      </c>
      <c r="F8" s="128">
        <f t="shared" si="1"/>
        <v>-0.14347106217835148</v>
      </c>
      <c r="G8" s="129">
        <f t="shared" si="2"/>
        <v>-0.04561081582721674</v>
      </c>
      <c r="H8" s="102" t="s">
        <v>4</v>
      </c>
    </row>
    <row r="9" spans="1:8" ht="15" customHeight="1">
      <c r="A9" s="81" t="s">
        <v>215</v>
      </c>
      <c r="B9" s="110">
        <f>'2014 By month country'!F39</f>
        <v>293181</v>
      </c>
      <c r="C9" s="111">
        <f>IF(ISNUMBER(B9),'STATISTICAL SERVICE 2013'!G7,"")</f>
        <v>276244</v>
      </c>
      <c r="D9" s="128">
        <f t="shared" si="0"/>
        <v>0.061311738897496415</v>
      </c>
      <c r="E9" s="111">
        <f>IF(ISNUMBER(B9),'STATISTICAL SERVICE 2012'!G7,"")</f>
        <v>276781</v>
      </c>
      <c r="F9" s="128">
        <f t="shared" si="1"/>
        <v>-0.0019401620775992571</v>
      </c>
      <c r="G9" s="129">
        <f t="shared" si="2"/>
        <v>0.05925262210917657</v>
      </c>
      <c r="H9" s="102" t="s">
        <v>5</v>
      </c>
    </row>
    <row r="10" spans="1:8" ht="15" customHeight="1">
      <c r="A10" s="81" t="s">
        <v>206</v>
      </c>
      <c r="B10" s="110">
        <f>'2014 By month country'!G39</f>
        <v>342221</v>
      </c>
      <c r="C10" s="111">
        <f>IF(ISNUMBER(B10),'STATISTICAL SERVICE 2013'!H7,"")</f>
        <v>308219</v>
      </c>
      <c r="D10" s="128">
        <f t="shared" si="0"/>
        <v>0.1103176637390946</v>
      </c>
      <c r="E10" s="111">
        <f>IF(ISNUMBER(B10),'STATISTICAL SERVICE 2012'!H7,"")</f>
        <v>329977</v>
      </c>
      <c r="F10" s="128">
        <f t="shared" si="1"/>
        <v>-0.06593792900717323</v>
      </c>
      <c r="G10" s="129">
        <f t="shared" si="2"/>
        <v>0.03710561645205575</v>
      </c>
      <c r="H10" s="102" t="s">
        <v>6</v>
      </c>
    </row>
    <row r="11" spans="1:8" ht="15" customHeight="1">
      <c r="A11" s="81" t="s">
        <v>207</v>
      </c>
      <c r="B11" s="110">
        <f>'2014 By month country'!H39</f>
        <v>381955</v>
      </c>
      <c r="C11" s="111">
        <f>IF(ISNUMBER(B11),'STATISTICAL SERVICE 2013'!I7,"")</f>
        <v>361442</v>
      </c>
      <c r="D11" s="128">
        <f t="shared" si="0"/>
        <v>0.056753227350446266</v>
      </c>
      <c r="E11" s="111">
        <f>IF(ISNUMBER(B11),'STATISTICAL SERVICE 2012'!I7,"")</f>
        <v>371453</v>
      </c>
      <c r="F11" s="128">
        <f t="shared" si="1"/>
        <v>-0.026950919766430746</v>
      </c>
      <c r="G11" s="129">
        <f t="shared" si="2"/>
        <v>0.028272755907207642</v>
      </c>
      <c r="H11" s="102" t="s">
        <v>7</v>
      </c>
    </row>
    <row r="12" spans="1:8" ht="15" customHeight="1">
      <c r="A12" s="81" t="s">
        <v>208</v>
      </c>
      <c r="B12" s="110">
        <f>'2014 By month country'!I39</f>
        <v>373086</v>
      </c>
      <c r="C12" s="111">
        <f>IF(ISNUMBER(B12),'STATISTICAL SERVICE 2013'!J7,"")</f>
        <v>352215</v>
      </c>
      <c r="D12" s="128">
        <f t="shared" si="0"/>
        <v>0.0592564200843235</v>
      </c>
      <c r="E12" s="111">
        <f>IF(ISNUMBER(B12),'STATISTICAL SERVICE 2012'!J7,"")</f>
        <v>363573</v>
      </c>
      <c r="F12" s="128">
        <f t="shared" si="1"/>
        <v>-0.031239943560165358</v>
      </c>
      <c r="G12" s="129">
        <f t="shared" si="2"/>
        <v>0.026165309305146423</v>
      </c>
      <c r="H12" s="102" t="s">
        <v>8</v>
      </c>
    </row>
    <row r="13" spans="1:8" ht="15" customHeight="1">
      <c r="A13" s="81" t="s">
        <v>209</v>
      </c>
      <c r="B13" s="110">
        <f>'2014 By month country'!J39</f>
        <v>316602</v>
      </c>
      <c r="C13" s="111">
        <f>IF(ISNUMBER(B13),'STATISTICAL SERVICE 2013'!K7,"")</f>
        <v>357653</v>
      </c>
      <c r="D13" s="128">
        <f t="shared" si="0"/>
        <v>-0.11477884989081596</v>
      </c>
      <c r="E13" s="111">
        <f>IF(ISNUMBER(B13),'STATISTICAL SERVICE 2012'!K7,"")</f>
        <v>335352</v>
      </c>
      <c r="F13" s="128">
        <f t="shared" si="1"/>
        <v>0.0665002743386054</v>
      </c>
      <c r="G13" s="129">
        <f t="shared" si="2"/>
        <v>-0.05591140055821942</v>
      </c>
      <c r="H13" s="102" t="s">
        <v>9</v>
      </c>
    </row>
    <row r="14" spans="1:8" ht="15" customHeight="1">
      <c r="A14" s="81" t="s">
        <v>210</v>
      </c>
      <c r="B14" s="110">
        <f>'2014 By month country'!K39</f>
        <v>251453</v>
      </c>
      <c r="C14" s="111">
        <f>IF(ISNUMBER(B14),'STATISTICAL SERVICE 2013'!L7,"")</f>
        <v>273587</v>
      </c>
      <c r="D14" s="128">
        <f t="shared" si="0"/>
        <v>-0.0809029668807363</v>
      </c>
      <c r="E14" s="111">
        <f>IF(ISNUMBER(B14),'STATISTICAL SERVICE 2012'!L7,"")</f>
        <v>261997</v>
      </c>
      <c r="F14" s="128">
        <f t="shared" si="1"/>
        <v>0.044237147753600235</v>
      </c>
      <c r="G14" s="129">
        <f t="shared" si="2"/>
        <v>-0.04024473562674382</v>
      </c>
      <c r="H14" s="102" t="s">
        <v>10</v>
      </c>
    </row>
    <row r="15" spans="1:8" ht="15" customHeight="1">
      <c r="A15" s="81" t="s">
        <v>211</v>
      </c>
      <c r="B15" s="110">
        <f>'2014 By month country'!L39</f>
        <v>81437</v>
      </c>
      <c r="C15" s="111">
        <f>IF(ISNUMBER(B15),'STATISTICAL SERVICE 2013'!M7,"")</f>
        <v>81542</v>
      </c>
      <c r="D15" s="128">
        <f t="shared" si="0"/>
        <v>-0.0012876799686051361</v>
      </c>
      <c r="E15" s="111">
        <f>IF(ISNUMBER(B15),'STATISTICAL SERVICE 2012'!M7,"")</f>
        <v>84020</v>
      </c>
      <c r="F15" s="128">
        <f t="shared" si="1"/>
        <v>-0.02949297786241371</v>
      </c>
      <c r="G15" s="129">
        <f t="shared" si="2"/>
        <v>-0.030742680314210902</v>
      </c>
      <c r="H15" s="102" t="s">
        <v>11</v>
      </c>
    </row>
    <row r="16" spans="1:8" ht="15" customHeight="1" thickBot="1">
      <c r="A16" s="82" t="s">
        <v>212</v>
      </c>
      <c r="B16" s="113">
        <f>'2014 By month country'!M39</f>
        <v>56863</v>
      </c>
      <c r="C16" s="114">
        <f>IF(ISNUMBER(B16),'STATISTICAL SERVICE 2013'!N7,"")</f>
        <v>54813</v>
      </c>
      <c r="D16" s="130">
        <f t="shared" si="0"/>
        <v>0.03739988688814697</v>
      </c>
      <c r="E16" s="114">
        <f>IF(ISNUMBER(B16),'STATISTICAL SERVICE 2012'!N7,"")</f>
        <v>54772</v>
      </c>
      <c r="F16" s="130">
        <f t="shared" si="1"/>
        <v>0.000748557657197108</v>
      </c>
      <c r="G16" s="131">
        <f t="shared" si="2"/>
        <v>0.03817644051705251</v>
      </c>
      <c r="H16" s="103" t="s">
        <v>12</v>
      </c>
    </row>
    <row r="17" spans="1:8" ht="16.5" customHeight="1" thickBot="1">
      <c r="A17" s="76" t="s">
        <v>154</v>
      </c>
      <c r="B17" s="132">
        <f>SUM(B5:B16)</f>
        <v>2441231</v>
      </c>
      <c r="C17" s="133">
        <f>SUM(C5:C16)</f>
        <v>2405387</v>
      </c>
      <c r="D17" s="134">
        <f t="shared" si="0"/>
        <v>0.014901552224236682</v>
      </c>
      <c r="E17" s="133">
        <f>SUM(E5:E16)</f>
        <v>2464903</v>
      </c>
      <c r="F17" s="134">
        <f t="shared" si="1"/>
        <v>-0.02414537204912323</v>
      </c>
      <c r="G17" s="135">
        <f t="shared" si="2"/>
        <v>-0.009603623347450184</v>
      </c>
      <c r="H17" s="105" t="s">
        <v>200</v>
      </c>
    </row>
    <row r="18" spans="1:7" ht="18">
      <c r="A18" s="10"/>
      <c r="B18" s="10"/>
      <c r="C18" s="10"/>
      <c r="D18" s="10"/>
      <c r="E18" s="10"/>
      <c r="F18" s="10"/>
      <c r="G18" s="10"/>
    </row>
    <row r="19" spans="1:7" s="3" customFormat="1" ht="18">
      <c r="A19" s="2"/>
      <c r="B19" s="10"/>
      <c r="C19" s="10"/>
      <c r="D19" s="10"/>
      <c r="E19" s="10"/>
      <c r="F19" s="10"/>
      <c r="G19" s="10"/>
    </row>
    <row r="20" ht="12.75">
      <c r="A20" s="2"/>
    </row>
    <row r="22" ht="15.75">
      <c r="A22" s="1"/>
    </row>
    <row r="25" ht="15">
      <c r="A25" s="4"/>
    </row>
  </sheetData>
  <sheetProtection/>
  <mergeCells count="2">
    <mergeCell ref="A1:H1"/>
    <mergeCell ref="A2:H2"/>
  </mergeCells>
  <printOptions horizontalCentered="1"/>
  <pageMargins left="0.7480314960629921" right="0.7480314960629921" top="0.984251968503937" bottom="0.5118110236220472" header="0.5118110236220472" footer="0.5118110236220472"/>
  <pageSetup horizontalDpi="600" verticalDpi="600" orientation="landscape" paperSize="9" r:id="rId1"/>
  <headerFooter alignWithMargins="0">
    <oddFooter>&amp;RPage 5 of 7</oddFooter>
  </headerFooter>
  <ignoredErrors>
    <ignoredError sqref="D1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9.7109375" style="10" customWidth="1"/>
    <col min="2" max="5" width="11.7109375" style="10" customWidth="1"/>
    <col min="6" max="7" width="11.7109375" style="83" customWidth="1"/>
    <col min="8" max="8" width="18.7109375" style="10" bestFit="1" customWidth="1"/>
    <col min="9" max="16384" width="9.140625" style="10" customWidth="1"/>
  </cols>
  <sheetData>
    <row r="1" spans="1:8" ht="18">
      <c r="A1" s="193" t="s">
        <v>237</v>
      </c>
      <c r="B1" s="193"/>
      <c r="C1" s="193"/>
      <c r="D1" s="193"/>
      <c r="E1" s="193"/>
      <c r="F1" s="193"/>
      <c r="G1" s="193"/>
      <c r="H1" s="193"/>
    </row>
    <row r="2" spans="1:8" ht="18">
      <c r="A2" s="193" t="s">
        <v>238</v>
      </c>
      <c r="B2" s="193"/>
      <c r="C2" s="193"/>
      <c r="D2" s="193"/>
      <c r="E2" s="193"/>
      <c r="F2" s="193"/>
      <c r="G2" s="193"/>
      <c r="H2" s="193"/>
    </row>
    <row r="3" spans="1:4" ht="18.75" thickBot="1">
      <c r="A3" s="11"/>
      <c r="D3" s="9"/>
    </row>
    <row r="4" spans="1:8" ht="38.25">
      <c r="A4" s="139" t="s">
        <v>120</v>
      </c>
      <c r="B4" s="143" t="s">
        <v>259</v>
      </c>
      <c r="C4" s="144" t="s">
        <v>260</v>
      </c>
      <c r="D4" s="144" t="s">
        <v>261</v>
      </c>
      <c r="E4" s="145" t="s">
        <v>262</v>
      </c>
      <c r="F4" s="144" t="s">
        <v>263</v>
      </c>
      <c r="G4" s="144" t="s">
        <v>264</v>
      </c>
      <c r="H4" s="140" t="s">
        <v>13</v>
      </c>
    </row>
    <row r="5" spans="1:8" ht="15" customHeight="1">
      <c r="A5" s="90" t="s">
        <v>121</v>
      </c>
      <c r="B5" s="136">
        <f>'2014 By month country'!N5</f>
        <v>871517</v>
      </c>
      <c r="C5" s="107">
        <f>SUMPRODUCT('2014 By month country'!$B$43:$M$43,'2013 By month country'!$B5:$M5)</f>
        <v>891229</v>
      </c>
      <c r="D5" s="126">
        <f>IF(C5&gt;0,(B5-C5)/C5,"")</f>
        <v>-0.022117772199962075</v>
      </c>
      <c r="E5" s="108">
        <f>SUMPRODUCT('2014 By month country'!$B$43:$M$43,'2012 By month country'!$B5:$M5)</f>
        <v>959459</v>
      </c>
      <c r="F5" s="126">
        <f>IF(E5&gt;0,(C5-E5)/E5,"")</f>
        <v>-0.07111299180058762</v>
      </c>
      <c r="G5" s="127">
        <f>IF(E5&gt;0,(B5-E5)/E5,"")</f>
        <v>-0.09165790304744653</v>
      </c>
      <c r="H5" s="95" t="s">
        <v>168</v>
      </c>
    </row>
    <row r="6" spans="1:8" ht="15" customHeight="1">
      <c r="A6" s="91" t="s">
        <v>136</v>
      </c>
      <c r="B6" s="137">
        <f>'2014 By month country'!N6</f>
        <v>636759</v>
      </c>
      <c r="C6" s="111">
        <f>SUMPRODUCT('2014 By month country'!$B$43:$M$43,'2013 By month country'!$B6:$M6)</f>
        <v>608576</v>
      </c>
      <c r="D6" s="126">
        <f aca="true" t="shared" si="0" ref="D6:D16">IF(C6&gt;0,(B6-C6)/C6,"")</f>
        <v>0.046309746030076766</v>
      </c>
      <c r="E6" s="110">
        <f>SUMPRODUCT('2014 By month country'!$B$43:$M$43,'2012 By month country'!$B6:$M6)</f>
        <v>474419</v>
      </c>
      <c r="F6" s="128">
        <f aca="true" t="shared" si="1" ref="F6:F39">IF(E6&gt;0,(C6-E6)/E6,"")</f>
        <v>0.2827816761133091</v>
      </c>
      <c r="G6" s="127">
        <f aca="true" t="shared" si="2" ref="G6:G13">IF(E6&gt;0,(B6-E6)/E6,"")</f>
        <v>0.34218696974615265</v>
      </c>
      <c r="H6" s="96" t="s">
        <v>183</v>
      </c>
    </row>
    <row r="7" spans="1:8" ht="15" customHeight="1">
      <c r="A7" s="91" t="s">
        <v>124</v>
      </c>
      <c r="B7" s="137">
        <f>'2014 By month country'!N7</f>
        <v>106661</v>
      </c>
      <c r="C7" s="111">
        <f>SUMPRODUCT('2014 By month country'!$B$43:$M$43,'2013 By month country'!$B7:$M7)</f>
        <v>117958</v>
      </c>
      <c r="D7" s="126">
        <f t="shared" si="0"/>
        <v>-0.09577137625256447</v>
      </c>
      <c r="E7" s="110">
        <f>SUMPRODUCT('2014 By month country'!$B$43:$M$43,'2012 By month country'!$B7:$M7)</f>
        <v>117280</v>
      </c>
      <c r="F7" s="128">
        <f t="shared" si="1"/>
        <v>0.005781036834924966</v>
      </c>
      <c r="G7" s="127">
        <f t="shared" si="2"/>
        <v>-0.09054399727148704</v>
      </c>
      <c r="H7" s="96" t="s">
        <v>171</v>
      </c>
    </row>
    <row r="8" spans="1:8" ht="15" customHeight="1">
      <c r="A8" s="91" t="s">
        <v>125</v>
      </c>
      <c r="B8" s="137">
        <f>'2014 By month country'!N8</f>
        <v>56739</v>
      </c>
      <c r="C8" s="111">
        <f>SUMPRODUCT('2014 By month country'!$B$43:$M$43,'2013 By month country'!$B8:$M8)</f>
        <v>65736</v>
      </c>
      <c r="D8" s="126">
        <f t="shared" si="0"/>
        <v>-0.13686564439576487</v>
      </c>
      <c r="E8" s="110">
        <f>SUMPRODUCT('2014 By month country'!$B$43:$M$43,'2012 By month country'!$B8:$M8)</f>
        <v>69403</v>
      </c>
      <c r="F8" s="128">
        <f t="shared" si="1"/>
        <v>-0.05283633272336931</v>
      </c>
      <c r="G8" s="127">
        <f t="shared" si="2"/>
        <v>-0.1824704983934412</v>
      </c>
      <c r="H8" s="96" t="s">
        <v>172</v>
      </c>
    </row>
    <row r="9" spans="1:8" ht="15" customHeight="1">
      <c r="A9" s="91" t="s">
        <v>126</v>
      </c>
      <c r="B9" s="137">
        <f>'2014 By month country'!N9</f>
        <v>23917</v>
      </c>
      <c r="C9" s="111">
        <f>SUMPRODUCT('2014 By month country'!$B$43:$M$43,'2013 By month country'!$B9:$M9)</f>
        <v>28381</v>
      </c>
      <c r="D9" s="126">
        <f t="shared" si="0"/>
        <v>-0.15728832669743842</v>
      </c>
      <c r="E9" s="110">
        <f>SUMPRODUCT('2014 By month country'!$B$43:$M$43,'2012 By month country'!$B9:$M9)</f>
        <v>29211</v>
      </c>
      <c r="F9" s="128">
        <f t="shared" si="1"/>
        <v>-0.02841395364759851</v>
      </c>
      <c r="G9" s="127">
        <f t="shared" si="2"/>
        <v>-0.1812330971209476</v>
      </c>
      <c r="H9" s="96" t="s">
        <v>173</v>
      </c>
    </row>
    <row r="10" spans="1:8" ht="15" customHeight="1">
      <c r="A10" s="91" t="s">
        <v>127</v>
      </c>
      <c r="B10" s="137">
        <f>'2014 By month country'!N10</f>
        <v>30550</v>
      </c>
      <c r="C10" s="111">
        <f>SUMPRODUCT('2014 By month country'!$B$43:$M$43,'2013 By month country'!$B10:$M10)</f>
        <v>30011</v>
      </c>
      <c r="D10" s="126">
        <f t="shared" si="0"/>
        <v>0.017960081303522044</v>
      </c>
      <c r="E10" s="110">
        <f>SUMPRODUCT('2014 By month country'!$B$43:$M$43,'2012 By month country'!$B10:$M10)</f>
        <v>31759</v>
      </c>
      <c r="F10" s="128">
        <f t="shared" si="1"/>
        <v>-0.05503951635756793</v>
      </c>
      <c r="G10" s="127">
        <f t="shared" si="2"/>
        <v>-0.03806794924273434</v>
      </c>
      <c r="H10" s="96" t="s">
        <v>174</v>
      </c>
    </row>
    <row r="11" spans="1:8" ht="15" customHeight="1">
      <c r="A11" s="91" t="s">
        <v>122</v>
      </c>
      <c r="B11" s="137">
        <f>'2014 By month country'!N11</f>
        <v>86394</v>
      </c>
      <c r="C11" s="111">
        <f>SUMPRODUCT('2014 By month country'!$B$43:$M$43,'2013 By month country'!$B11:$M11)</f>
        <v>98930</v>
      </c>
      <c r="D11" s="126">
        <f t="shared" si="0"/>
        <v>-0.1267158596987769</v>
      </c>
      <c r="E11" s="110">
        <f>SUMPRODUCT('2014 By month country'!$B$43:$M$43,'2012 By month country'!$B11:$M11)</f>
        <v>144402</v>
      </c>
      <c r="F11" s="128">
        <f t="shared" si="1"/>
        <v>-0.31489868561377266</v>
      </c>
      <c r="G11" s="127">
        <f t="shared" si="2"/>
        <v>-0.4017118876469855</v>
      </c>
      <c r="H11" s="96" t="s">
        <v>169</v>
      </c>
    </row>
    <row r="12" spans="1:12" ht="15" customHeight="1">
      <c r="A12" s="91" t="s">
        <v>123</v>
      </c>
      <c r="B12" s="137">
        <f>'2014 By month country'!N12</f>
        <v>100949</v>
      </c>
      <c r="C12" s="111">
        <f>SUMPRODUCT('2014 By month country'!$B$43:$M$43,'2013 By month country'!$B12:$M12)</f>
        <v>104949</v>
      </c>
      <c r="D12" s="126">
        <f t="shared" si="0"/>
        <v>-0.038113750488332425</v>
      </c>
      <c r="E12" s="110">
        <f>SUMPRODUCT('2014 By month country'!$B$43:$M$43,'2012 By month country'!$B12:$M12)</f>
        <v>132985</v>
      </c>
      <c r="F12" s="128">
        <f t="shared" si="1"/>
        <v>-0.21082076925969095</v>
      </c>
      <c r="G12" s="127">
        <f t="shared" si="2"/>
        <v>-0.24089934955070122</v>
      </c>
      <c r="H12" s="96" t="s">
        <v>170</v>
      </c>
      <c r="L12" s="16"/>
    </row>
    <row r="13" spans="1:8" ht="15" customHeight="1">
      <c r="A13" s="91" t="s">
        <v>129</v>
      </c>
      <c r="B13" s="137">
        <f>'2014 By month country'!N13</f>
        <v>48941</v>
      </c>
      <c r="C13" s="111">
        <f>SUMPRODUCT('2014 By month country'!$B$43:$M$43,'2013 By month country'!$B13:$M13)</f>
        <v>41705</v>
      </c>
      <c r="D13" s="126">
        <f t="shared" si="0"/>
        <v>0.1735043759741038</v>
      </c>
      <c r="E13" s="110">
        <f>SUMPRODUCT('2014 By month country'!$B$43:$M$43,'2012 By month country'!$B13:$M13)</f>
        <v>46847</v>
      </c>
      <c r="F13" s="128">
        <f t="shared" si="1"/>
        <v>-0.10976156424103999</v>
      </c>
      <c r="G13" s="127">
        <f t="shared" si="2"/>
        <v>0.04469870002348069</v>
      </c>
      <c r="H13" s="96" t="s">
        <v>176</v>
      </c>
    </row>
    <row r="14" spans="1:8" ht="15" customHeight="1">
      <c r="A14" s="91" t="s">
        <v>130</v>
      </c>
      <c r="B14" s="137">
        <f>'2014 By month country'!N14</f>
        <v>22211</v>
      </c>
      <c r="C14" s="111">
        <f>SUMPRODUCT('2014 By month country'!$B$43:$M$43,'2013 By month country'!$B14:$M14)</f>
        <v>20241</v>
      </c>
      <c r="D14" s="126">
        <f t="shared" si="0"/>
        <v>0.09732720715379675</v>
      </c>
      <c r="E14" s="110">
        <f>SUMPRODUCT('2014 By month country'!$B$43:$M$43,'2012 By month country'!$B14:$M14)</f>
        <v>33020</v>
      </c>
      <c r="F14" s="128">
        <f t="shared" si="1"/>
        <v>-0.38700787401574804</v>
      </c>
      <c r="G14" s="129">
        <f aca="true" t="shared" si="3" ref="G14:G39">IF(E14&gt;0,(B14-E14)/E14,"")</f>
        <v>-0.32734706238643246</v>
      </c>
      <c r="H14" s="96" t="s">
        <v>177</v>
      </c>
    </row>
    <row r="15" spans="1:8" ht="15" customHeight="1">
      <c r="A15" s="91" t="s">
        <v>128</v>
      </c>
      <c r="B15" s="137">
        <f>'2014 By month country'!N15</f>
        <v>29160</v>
      </c>
      <c r="C15" s="111">
        <f>SUMPRODUCT('2014 By month country'!$B$43:$M$43,'2013 By month country'!$B15:$M15)</f>
        <v>27154</v>
      </c>
      <c r="D15" s="126">
        <f t="shared" si="0"/>
        <v>0.07387493555277307</v>
      </c>
      <c r="E15" s="110">
        <f>SUMPRODUCT('2014 By month country'!$B$43:$M$43,'2012 By month country'!$B15:$M15)</f>
        <v>35951</v>
      </c>
      <c r="F15" s="128">
        <f t="shared" si="1"/>
        <v>-0.24469416706072153</v>
      </c>
      <c r="G15" s="129">
        <f t="shared" si="3"/>
        <v>-0.18889599732969875</v>
      </c>
      <c r="H15" s="96" t="s">
        <v>175</v>
      </c>
    </row>
    <row r="16" spans="1:8" ht="15" customHeight="1">
      <c r="A16" s="91" t="s">
        <v>142</v>
      </c>
      <c r="B16" s="137">
        <f>'2014 By month country'!N16</f>
        <v>18154</v>
      </c>
      <c r="C16" s="111">
        <f>SUMPRODUCT('2014 By month country'!$B$43:$M$43,'2013 By month country'!$B16:$M16)</f>
        <v>14805</v>
      </c>
      <c r="D16" s="126">
        <f t="shared" si="0"/>
        <v>0.22620736237757513</v>
      </c>
      <c r="E16" s="110">
        <f>SUMPRODUCT('2014 By month country'!$B$43:$M$43,'2012 By month country'!$B16:$M16)</f>
        <v>20552</v>
      </c>
      <c r="F16" s="128">
        <f t="shared" si="1"/>
        <v>-0.27963215258855584</v>
      </c>
      <c r="G16" s="129">
        <f t="shared" si="3"/>
        <v>-0.11667964188400155</v>
      </c>
      <c r="H16" s="96" t="s">
        <v>189</v>
      </c>
    </row>
    <row r="17" spans="1:8" ht="15" customHeight="1">
      <c r="A17" s="91" t="s">
        <v>131</v>
      </c>
      <c r="B17" s="137">
        <f>'2014 By month country'!N17</f>
        <v>27023</v>
      </c>
      <c r="C17" s="111">
        <f>SUMPRODUCT('2014 By month country'!$B$43:$M$43,'2013 By month country'!$B17:$M17)</f>
        <v>29334</v>
      </c>
      <c r="D17" s="128">
        <f aca="true" t="shared" si="4" ref="D17:D39">IF(C17&gt;0,(B17-C17)/C17,"")</f>
        <v>-0.07878230040226358</v>
      </c>
      <c r="E17" s="110">
        <f>SUMPRODUCT('2014 By month country'!$B$43:$M$43,'2012 By month country'!$B17:$M17)</f>
        <v>28512</v>
      </c>
      <c r="F17" s="128">
        <f t="shared" si="1"/>
        <v>0.02882996632996633</v>
      </c>
      <c r="G17" s="129">
        <f t="shared" si="3"/>
        <v>-0.05222362514029181</v>
      </c>
      <c r="H17" s="96" t="s">
        <v>178</v>
      </c>
    </row>
    <row r="18" spans="1:8" ht="15" customHeight="1">
      <c r="A18" s="91" t="s">
        <v>138</v>
      </c>
      <c r="B18" s="137">
        <f>'2014 By month country'!N18</f>
        <v>29058</v>
      </c>
      <c r="C18" s="111">
        <f>SUMPRODUCT('2014 By month country'!$B$43:$M$43,'2013 By month country'!$B18:$M18)</f>
        <v>24875</v>
      </c>
      <c r="D18" s="128">
        <f t="shared" si="4"/>
        <v>0.1681608040201005</v>
      </c>
      <c r="E18" s="110">
        <f>SUMPRODUCT('2014 By month country'!$B$43:$M$43,'2012 By month country'!$B18:$M18)</f>
        <v>30975</v>
      </c>
      <c r="F18" s="128">
        <f t="shared" si="1"/>
        <v>-0.19693301049233253</v>
      </c>
      <c r="G18" s="129">
        <f t="shared" si="3"/>
        <v>-0.06188861985472155</v>
      </c>
      <c r="H18" s="96" t="s">
        <v>185</v>
      </c>
    </row>
    <row r="19" spans="1:8" ht="15" customHeight="1">
      <c r="A19" s="91" t="s">
        <v>132</v>
      </c>
      <c r="B19" s="137">
        <f>'2014 By month country'!N19</f>
        <v>23658</v>
      </c>
      <c r="C19" s="111">
        <f>SUMPRODUCT('2014 By month country'!$B$43:$M$43,'2013 By month country'!$B19:$M19)</f>
        <v>16800</v>
      </c>
      <c r="D19" s="128">
        <f t="shared" si="4"/>
        <v>0.4082142857142857</v>
      </c>
      <c r="E19" s="110">
        <f>SUMPRODUCT('2014 By month country'!$B$43:$M$43,'2012 By month country'!$B19:$M19)</f>
        <v>23162</v>
      </c>
      <c r="F19" s="128">
        <f t="shared" si="1"/>
        <v>-0.27467403505742166</v>
      </c>
      <c r="G19" s="129">
        <f t="shared" si="3"/>
        <v>0.021414385631638028</v>
      </c>
      <c r="H19" s="96" t="s">
        <v>179</v>
      </c>
    </row>
    <row r="20" spans="1:8" ht="15" customHeight="1">
      <c r="A20" s="91" t="s">
        <v>140</v>
      </c>
      <c r="B20" s="137">
        <f>'2014 By month country'!N20</f>
        <v>10421</v>
      </c>
      <c r="C20" s="111">
        <f>SUMPRODUCT('2014 By month country'!$B$43:$M$43,'2013 By month country'!$B20:$M20)</f>
        <v>11487</v>
      </c>
      <c r="D20" s="128">
        <f t="shared" si="4"/>
        <v>-0.09280055715156263</v>
      </c>
      <c r="E20" s="110">
        <f>SUMPRODUCT('2014 By month country'!$B$43:$M$43,'2012 By month country'!$B20:$M20)</f>
        <v>14735</v>
      </c>
      <c r="F20" s="128">
        <f t="shared" si="1"/>
        <v>-0.22042755344418052</v>
      </c>
      <c r="G20" s="129">
        <f t="shared" si="3"/>
        <v>-0.29277231082456734</v>
      </c>
      <c r="H20" s="96" t="s">
        <v>187</v>
      </c>
    </row>
    <row r="21" spans="1:8" ht="15" customHeight="1">
      <c r="A21" s="91" t="s">
        <v>133</v>
      </c>
      <c r="B21" s="137">
        <f>'2014 By month country'!N21</f>
        <v>14452</v>
      </c>
      <c r="C21" s="111">
        <f>SUMPRODUCT('2014 By month country'!$B$43:$M$43,'2013 By month country'!$B21:$M21)</f>
        <v>23481</v>
      </c>
      <c r="D21" s="128">
        <f t="shared" si="4"/>
        <v>-0.38452365742515227</v>
      </c>
      <c r="E21" s="110">
        <f>SUMPRODUCT('2014 By month country'!$B$43:$M$43,'2012 By month country'!$B21:$M21)</f>
        <v>34409</v>
      </c>
      <c r="F21" s="128">
        <f t="shared" si="1"/>
        <v>-0.3175913278502717</v>
      </c>
      <c r="G21" s="129">
        <f t="shared" si="3"/>
        <v>-0.5799936063239268</v>
      </c>
      <c r="H21" s="96" t="s">
        <v>180</v>
      </c>
    </row>
    <row r="22" spans="1:8" ht="15" customHeight="1">
      <c r="A22" s="91" t="s">
        <v>144</v>
      </c>
      <c r="B22" s="137">
        <f>'2014 By month country'!N22</f>
        <v>41087</v>
      </c>
      <c r="C22" s="111">
        <f>SUMPRODUCT('2014 By month country'!$B$43:$M$43,'2013 By month country'!$B22:$M22)</f>
        <v>34022</v>
      </c>
      <c r="D22" s="128">
        <f t="shared" si="4"/>
        <v>0.20765974957380517</v>
      </c>
      <c r="E22" s="110">
        <f>SUMPRODUCT('2014 By month country'!$B$43:$M$43,'2012 By month country'!$B22:$M22)</f>
        <v>19477</v>
      </c>
      <c r="F22" s="128">
        <f t="shared" si="1"/>
        <v>0.7467782512707296</v>
      </c>
      <c r="G22" s="129">
        <f t="shared" si="3"/>
        <v>1.1095137854905786</v>
      </c>
      <c r="H22" s="96" t="s">
        <v>191</v>
      </c>
    </row>
    <row r="23" spans="1:8" ht="15" customHeight="1">
      <c r="A23" s="91" t="s">
        <v>139</v>
      </c>
      <c r="B23" s="137">
        <f>'2014 By month country'!N23</f>
        <v>10204</v>
      </c>
      <c r="C23" s="111">
        <f>SUMPRODUCT('2014 By month country'!$B$43:$M$43,'2013 By month country'!$B23:$M23)</f>
        <v>11129</v>
      </c>
      <c r="D23" s="128">
        <f t="shared" si="4"/>
        <v>-0.0831161829454578</v>
      </c>
      <c r="E23" s="110">
        <f>SUMPRODUCT('2014 By month country'!$B$43:$M$43,'2012 By month country'!$B23:$M23)</f>
        <v>12371</v>
      </c>
      <c r="F23" s="128">
        <f t="shared" si="1"/>
        <v>-0.10039608762428259</v>
      </c>
      <c r="G23" s="129">
        <f t="shared" si="3"/>
        <v>-0.17516773098375232</v>
      </c>
      <c r="H23" s="96" t="s">
        <v>186</v>
      </c>
    </row>
    <row r="24" spans="1:8" ht="15" customHeight="1">
      <c r="A24" s="91" t="s">
        <v>141</v>
      </c>
      <c r="B24" s="137">
        <f>'2014 By month country'!N24</f>
        <v>7974</v>
      </c>
      <c r="C24" s="111">
        <f>SUMPRODUCT('2014 By month country'!$B$43:$M$43,'2013 By month country'!$B24:$M24)</f>
        <v>6632</v>
      </c>
      <c r="D24" s="128">
        <f t="shared" si="4"/>
        <v>0.20235223160434257</v>
      </c>
      <c r="E24" s="110">
        <f>SUMPRODUCT('2014 By month country'!$B$43:$M$43,'2012 By month country'!$B24:$M24)</f>
        <v>10439</v>
      </c>
      <c r="F24" s="128">
        <f t="shared" si="1"/>
        <v>-0.3646901044161318</v>
      </c>
      <c r="G24" s="129">
        <f t="shared" si="3"/>
        <v>-0.23613372928441423</v>
      </c>
      <c r="H24" s="96" t="s">
        <v>188</v>
      </c>
    </row>
    <row r="25" spans="1:8" ht="15" customHeight="1">
      <c r="A25" s="91" t="s">
        <v>134</v>
      </c>
      <c r="B25" s="137">
        <f>'2014 By month country'!N25</f>
        <v>2868</v>
      </c>
      <c r="C25" s="111">
        <f>SUMPRODUCT('2014 By month country'!$B$43:$M$43,'2013 By month country'!$B25:$M25)</f>
        <v>6035</v>
      </c>
      <c r="D25" s="128">
        <f t="shared" si="4"/>
        <v>-0.5247721623860812</v>
      </c>
      <c r="E25" s="110">
        <f>SUMPRODUCT('2014 By month country'!$B$43:$M$43,'2012 By month country'!$B25:$M25)</f>
        <v>7826</v>
      </c>
      <c r="F25" s="128">
        <f t="shared" si="1"/>
        <v>-0.22885254280603118</v>
      </c>
      <c r="G25" s="129">
        <f t="shared" si="3"/>
        <v>-0.6335292614362382</v>
      </c>
      <c r="H25" s="96" t="s">
        <v>181</v>
      </c>
    </row>
    <row r="26" spans="1:8" ht="15" customHeight="1">
      <c r="A26" s="91" t="s">
        <v>143</v>
      </c>
      <c r="B26" s="137">
        <f>'2014 By month country'!N26</f>
        <v>3921</v>
      </c>
      <c r="C26" s="111">
        <f>SUMPRODUCT('2014 By month country'!$B$43:$M$43,'2013 By month country'!$B26:$M26)</f>
        <v>3853</v>
      </c>
      <c r="D26" s="128">
        <f t="shared" si="4"/>
        <v>0.017648585517778353</v>
      </c>
      <c r="E26" s="110">
        <f>SUMPRODUCT('2014 By month country'!$B$43:$M$43,'2012 By month country'!$B26:$M26)</f>
        <v>3603</v>
      </c>
      <c r="F26" s="128">
        <f t="shared" si="1"/>
        <v>0.06938662225922843</v>
      </c>
      <c r="G26" s="129">
        <f t="shared" si="3"/>
        <v>0.08825978351373855</v>
      </c>
      <c r="H26" s="96" t="s">
        <v>190</v>
      </c>
    </row>
    <row r="27" spans="1:8" ht="15" customHeight="1">
      <c r="A27" s="91" t="s">
        <v>135</v>
      </c>
      <c r="B27" s="137">
        <f>'2014 By month country'!N27</f>
        <v>3052</v>
      </c>
      <c r="C27" s="111">
        <f>SUMPRODUCT('2014 By month country'!$B$43:$M$43,'2013 By month country'!$B27:$M27)</f>
        <v>4383</v>
      </c>
      <c r="D27" s="128">
        <f t="shared" si="4"/>
        <v>-0.30367328313940223</v>
      </c>
      <c r="E27" s="110">
        <f>SUMPRODUCT('2014 By month country'!$B$43:$M$43,'2012 By month country'!$B27:$M27)</f>
        <v>5499</v>
      </c>
      <c r="F27" s="128">
        <f t="shared" si="1"/>
        <v>-0.20294599018003273</v>
      </c>
      <c r="G27" s="129">
        <f t="shared" si="3"/>
        <v>-0.44498999818148754</v>
      </c>
      <c r="H27" s="96" t="s">
        <v>182</v>
      </c>
    </row>
    <row r="28" spans="1:8" ht="15" customHeight="1">
      <c r="A28" s="73" t="s">
        <v>137</v>
      </c>
      <c r="B28" s="137">
        <f>'2014 By month country'!N28</f>
        <v>18032</v>
      </c>
      <c r="C28" s="111">
        <f>SUMPRODUCT('2014 By month country'!$B$43:$M$43,'2013 By month country'!$B28:$M28)</f>
        <v>8594</v>
      </c>
      <c r="D28" s="128">
        <f t="shared" si="4"/>
        <v>1.0982080521293927</v>
      </c>
      <c r="E28" s="110">
        <f>SUMPRODUCT('2014 By month country'!$B$43:$M$43,'2012 By month country'!$B28:$M28)</f>
        <v>10432</v>
      </c>
      <c r="F28" s="128">
        <f t="shared" si="1"/>
        <v>-0.17618865030674846</v>
      </c>
      <c r="G28" s="129">
        <f t="shared" si="3"/>
        <v>0.7285276073619632</v>
      </c>
      <c r="H28" s="96" t="s">
        <v>184</v>
      </c>
    </row>
    <row r="29" spans="1:8" ht="15" customHeight="1">
      <c r="A29" s="91" t="s">
        <v>145</v>
      </c>
      <c r="B29" s="137">
        <f>'2014 By month country'!N29</f>
        <v>27655</v>
      </c>
      <c r="C29" s="111">
        <f>SUMPRODUCT('2014 By month country'!$B$43:$M$43,'2013 By month country'!$B29:$M29)</f>
        <v>16057</v>
      </c>
      <c r="D29" s="128">
        <f t="shared" si="4"/>
        <v>0.7223017998380769</v>
      </c>
      <c r="E29" s="110">
        <f>SUMPRODUCT('2014 By month country'!$B$43:$M$43,'2012 By month country'!$B29:$M29)</f>
        <v>18962</v>
      </c>
      <c r="F29" s="128">
        <f t="shared" si="1"/>
        <v>-0.15320113912034594</v>
      </c>
      <c r="G29" s="129">
        <f t="shared" si="3"/>
        <v>0.4584432021938614</v>
      </c>
      <c r="H29" s="96" t="s">
        <v>192</v>
      </c>
    </row>
    <row r="30" spans="1:8" ht="15" customHeight="1">
      <c r="A30" s="91" t="s">
        <v>149</v>
      </c>
      <c r="B30" s="137">
        <f>'2014 By month country'!N30</f>
        <v>68817</v>
      </c>
      <c r="C30" s="111">
        <f>SUMPRODUCT('2014 By month country'!$B$43:$M$43,'2013 By month country'!$B30:$M30)</f>
        <v>43653</v>
      </c>
      <c r="D30" s="128">
        <f t="shared" si="4"/>
        <v>0.5764552264449179</v>
      </c>
      <c r="E30" s="110">
        <f>SUMPRODUCT('2014 By month country'!$B$43:$M$43,'2012 By month country'!$B30:$M30)</f>
        <v>39417</v>
      </c>
      <c r="F30" s="128">
        <f t="shared" si="1"/>
        <v>0.10746632163787198</v>
      </c>
      <c r="G30" s="129">
        <f t="shared" si="3"/>
        <v>0.7458710708577517</v>
      </c>
      <c r="H30" s="96" t="s">
        <v>195</v>
      </c>
    </row>
    <row r="31" spans="1:8" ht="15" customHeight="1">
      <c r="A31" s="91" t="s">
        <v>146</v>
      </c>
      <c r="B31" s="137">
        <f>'2014 By month country'!N31</f>
        <v>32683</v>
      </c>
      <c r="C31" s="111">
        <f>SUMPRODUCT('2014 By month country'!$B$43:$M$43,'2013 By month country'!$B31:$M31)</f>
        <v>25833</v>
      </c>
      <c r="D31" s="128">
        <f t="shared" si="4"/>
        <v>0.26516471180273293</v>
      </c>
      <c r="E31" s="110">
        <f>SUMPRODUCT('2014 By month country'!$B$43:$M$43,'2012 By month country'!$B31:$M31)</f>
        <v>25652</v>
      </c>
      <c r="F31" s="128">
        <f t="shared" si="1"/>
        <v>0.007055980040542648</v>
      </c>
      <c r="G31" s="129">
        <f t="shared" si="3"/>
        <v>0.2740916887572119</v>
      </c>
      <c r="H31" s="96" t="s">
        <v>193</v>
      </c>
    </row>
    <row r="32" spans="1:8" ht="15" customHeight="1">
      <c r="A32" s="91" t="s">
        <v>147</v>
      </c>
      <c r="B32" s="137">
        <f>'2014 By month country'!N32</f>
        <v>16715</v>
      </c>
      <c r="C32" s="111">
        <f>SUMPRODUCT('2014 By month country'!$B$43:$M$43,'2013 By month country'!$B32:$M32)</f>
        <v>14603</v>
      </c>
      <c r="D32" s="128">
        <f t="shared" si="4"/>
        <v>0.14462781620215023</v>
      </c>
      <c r="E32" s="110">
        <f>SUMPRODUCT('2014 By month country'!$B$43:$M$43,'2012 By month country'!$B32:$M32)</f>
        <v>10660</v>
      </c>
      <c r="F32" s="128">
        <f t="shared" si="1"/>
        <v>0.3698874296435272</v>
      </c>
      <c r="G32" s="129">
        <f t="shared" si="3"/>
        <v>0.5680112570356473</v>
      </c>
      <c r="H32" s="96" t="s">
        <v>14</v>
      </c>
    </row>
    <row r="33" spans="1:8" ht="15" customHeight="1">
      <c r="A33" s="91" t="s">
        <v>148</v>
      </c>
      <c r="B33" s="137">
        <f>'2014 By month country'!N33</f>
        <v>28720</v>
      </c>
      <c r="C33" s="111">
        <f>SUMPRODUCT('2014 By month country'!$B$43:$M$43,'2013 By month country'!$B33:$M33)</f>
        <v>21263</v>
      </c>
      <c r="D33" s="128">
        <f t="shared" si="4"/>
        <v>0.3507030992804402</v>
      </c>
      <c r="E33" s="110">
        <f>SUMPRODUCT('2014 By month country'!$B$43:$M$43,'2012 By month country'!$B33:$M33)</f>
        <v>24058</v>
      </c>
      <c r="F33" s="128">
        <f t="shared" si="1"/>
        <v>-0.11617757087039654</v>
      </c>
      <c r="G33" s="129">
        <f t="shared" si="3"/>
        <v>0.1937816942389226</v>
      </c>
      <c r="H33" s="96" t="s">
        <v>194</v>
      </c>
    </row>
    <row r="34" spans="1:8" ht="15" customHeight="1">
      <c r="A34" s="91" t="s">
        <v>217</v>
      </c>
      <c r="B34" s="137">
        <f>'2014 By month country'!N34</f>
        <v>15843</v>
      </c>
      <c r="C34" s="111">
        <f>SUMPRODUCT('2014 By month country'!$B$43:$M$43,'2013 By month country'!$B34:$M34)</f>
        <v>21928</v>
      </c>
      <c r="D34" s="128">
        <f t="shared" si="4"/>
        <v>-0.27749908792411526</v>
      </c>
      <c r="E34" s="110">
        <f>SUMPRODUCT('2014 By month country'!$B$43:$M$43,'2012 By month country'!$B34:$M34)</f>
        <v>20458</v>
      </c>
      <c r="F34" s="128">
        <f t="shared" si="1"/>
        <v>0.07185453123472481</v>
      </c>
      <c r="G34" s="129">
        <f t="shared" si="3"/>
        <v>-0.22558412357024146</v>
      </c>
      <c r="H34" s="96" t="s">
        <v>216</v>
      </c>
    </row>
    <row r="35" spans="1:8" ht="15" customHeight="1">
      <c r="A35" s="91" t="s">
        <v>150</v>
      </c>
      <c r="B35" s="137">
        <f>'2014 By month country'!N35</f>
        <v>3273</v>
      </c>
      <c r="C35" s="111">
        <f>SUMPRODUCT('2014 By month country'!$B$43:$M$43,'2013 By month country'!$B35:$M35)</f>
        <v>4841</v>
      </c>
      <c r="D35" s="128">
        <f t="shared" si="4"/>
        <v>-0.32390002065688905</v>
      </c>
      <c r="E35" s="110">
        <f>SUMPRODUCT('2014 By month country'!$B$43:$M$43,'2012 By month country'!$B35:$M35)</f>
        <v>3826</v>
      </c>
      <c r="F35" s="128">
        <f t="shared" si="1"/>
        <v>0.2652901202300052</v>
      </c>
      <c r="G35" s="129">
        <f t="shared" si="3"/>
        <v>-0.14453737584945112</v>
      </c>
      <c r="H35" s="96" t="s">
        <v>196</v>
      </c>
    </row>
    <row r="36" spans="1:8" ht="15" customHeight="1">
      <c r="A36" s="91" t="s">
        <v>151</v>
      </c>
      <c r="B36" s="137">
        <f>'2014 By month country'!N36</f>
        <v>9765</v>
      </c>
      <c r="C36" s="111">
        <f>SUMPRODUCT('2014 By month country'!$B$43:$M$43,'2013 By month country'!$B36:$M36)</f>
        <v>12497</v>
      </c>
      <c r="D36" s="128">
        <f t="shared" si="4"/>
        <v>-0.2186124669920781</v>
      </c>
      <c r="E36" s="110">
        <f>SUMPRODUCT('2014 By month country'!$B$43:$M$43,'2012 By month country'!$B36:$M36)</f>
        <v>11675</v>
      </c>
      <c r="F36" s="128">
        <f t="shared" si="1"/>
        <v>0.070406852248394</v>
      </c>
      <c r="G36" s="129">
        <f t="shared" si="3"/>
        <v>-0.16359743040685226</v>
      </c>
      <c r="H36" s="96" t="s">
        <v>197</v>
      </c>
    </row>
    <row r="37" spans="1:8" ht="15" customHeight="1">
      <c r="A37" s="91" t="s">
        <v>152</v>
      </c>
      <c r="B37" s="137">
        <f>'2014 By month country'!N37</f>
        <v>4233</v>
      </c>
      <c r="C37" s="111">
        <f>SUMPRODUCT('2014 By month country'!$B$43:$M$43,'2013 By month country'!$B37:$M37)</f>
        <v>4947</v>
      </c>
      <c r="D37" s="128">
        <f t="shared" si="4"/>
        <v>-0.14432989690721648</v>
      </c>
      <c r="E37" s="110">
        <f>SUMPRODUCT('2014 By month country'!$B$43:$M$43,'2012 By month country'!$B37:$M37)</f>
        <v>4704</v>
      </c>
      <c r="F37" s="128">
        <f t="shared" si="1"/>
        <v>0.051658163265306124</v>
      </c>
      <c r="G37" s="129">
        <f t="shared" si="3"/>
        <v>-0.10012755102040816</v>
      </c>
      <c r="H37" s="96" t="s">
        <v>198</v>
      </c>
    </row>
    <row r="38" spans="1:8" ht="15" customHeight="1" thickBot="1">
      <c r="A38" s="92" t="s">
        <v>153</v>
      </c>
      <c r="B38" s="155">
        <f>'2014 By month country'!N38</f>
        <v>9825</v>
      </c>
      <c r="C38" s="114">
        <f>SUMPRODUCT('2014 By month country'!$B$43:$M$43,'2013 By month country'!$B38:$M38)</f>
        <v>9465</v>
      </c>
      <c r="D38" s="130">
        <f t="shared" si="4"/>
        <v>0.03803486529318542</v>
      </c>
      <c r="E38" s="113">
        <f>SUMPRODUCT('2014 By month country'!$B$43:$M$43,'2012 By month country'!$B38:$M38)</f>
        <v>8763</v>
      </c>
      <c r="F38" s="130">
        <f t="shared" si="1"/>
        <v>0.08010955152345087</v>
      </c>
      <c r="G38" s="131">
        <f t="shared" si="3"/>
        <v>0.12119137281752825</v>
      </c>
      <c r="H38" s="97" t="s">
        <v>199</v>
      </c>
    </row>
    <row r="39" spans="1:8" s="15" customFormat="1" ht="16.5" customHeight="1" thickBot="1">
      <c r="A39" s="93" t="s">
        <v>154</v>
      </c>
      <c r="B39" s="138">
        <f>'2014 By month country'!N39</f>
        <v>2441231</v>
      </c>
      <c r="C39" s="117">
        <f>SUMPRODUCT('2014 By month country'!$B$43:$M$43,'2013 By month country'!$B39:$M39)</f>
        <v>2405387</v>
      </c>
      <c r="D39" s="124">
        <f t="shared" si="4"/>
        <v>0.014901552224236682</v>
      </c>
      <c r="E39" s="116">
        <f>SUMPRODUCT('2014 By month country'!$B$43:$M$43,'2012 By month country'!$B39:$M39)</f>
        <v>2464903</v>
      </c>
      <c r="F39" s="124">
        <f t="shared" si="1"/>
        <v>-0.02414537204912323</v>
      </c>
      <c r="G39" s="125">
        <f t="shared" si="3"/>
        <v>-0.009603623347450184</v>
      </c>
      <c r="H39" s="98" t="s">
        <v>200</v>
      </c>
    </row>
    <row r="40" spans="2:5" ht="18">
      <c r="B40" s="12"/>
      <c r="C40" s="23"/>
      <c r="E40" s="25"/>
    </row>
    <row r="41" spans="1:5" ht="18.75">
      <c r="A41" s="2"/>
      <c r="C41" s="22"/>
      <c r="E41" s="26"/>
    </row>
    <row r="42" spans="1:5" ht="18">
      <c r="A42" s="12"/>
      <c r="C42" s="22"/>
      <c r="E42" s="24"/>
    </row>
    <row r="43" spans="2:3" ht="18">
      <c r="B43" s="12"/>
      <c r="C43" s="12"/>
    </row>
    <row r="44" spans="2:3" ht="18">
      <c r="B44" s="12"/>
      <c r="C44" s="12"/>
    </row>
    <row r="45" spans="2:3" ht="18">
      <c r="B45" s="12"/>
      <c r="C45" s="12"/>
    </row>
    <row r="46" spans="2:3" ht="18">
      <c r="B46" s="12"/>
      <c r="C46" s="12"/>
    </row>
    <row r="47" spans="2:3" ht="18">
      <c r="B47" s="12"/>
      <c r="C47" s="12"/>
    </row>
    <row r="48" spans="2:3" ht="18">
      <c r="B48" s="12"/>
      <c r="C48" s="12"/>
    </row>
    <row r="49" spans="2:3" ht="18">
      <c r="B49" s="12"/>
      <c r="C49" s="12"/>
    </row>
    <row r="50" spans="2:3" ht="18">
      <c r="B50" s="12"/>
      <c r="C50" s="12"/>
    </row>
    <row r="51" spans="2:3" ht="18">
      <c r="B51" s="12"/>
      <c r="C51" s="12"/>
    </row>
    <row r="52" spans="2:3" ht="18">
      <c r="B52" s="12"/>
      <c r="C52" s="12"/>
    </row>
    <row r="53" spans="2:3" ht="18">
      <c r="B53" s="12"/>
      <c r="C53" s="12"/>
    </row>
    <row r="54" spans="2:3" ht="18">
      <c r="B54" s="12"/>
      <c r="C54" s="12"/>
    </row>
    <row r="55" spans="2:3" ht="18">
      <c r="B55" s="12"/>
      <c r="C55" s="12"/>
    </row>
    <row r="56" spans="2:3" ht="18">
      <c r="B56" s="12"/>
      <c r="C56" s="12"/>
    </row>
    <row r="57" spans="2:3" ht="18">
      <c r="B57" s="12"/>
      <c r="C57" s="12"/>
    </row>
    <row r="58" spans="2:3" ht="18">
      <c r="B58" s="12"/>
      <c r="C58" s="12"/>
    </row>
    <row r="59" spans="2:3" ht="18">
      <c r="B59" s="12"/>
      <c r="C59" s="12"/>
    </row>
    <row r="60" ht="18">
      <c r="C60" s="12"/>
    </row>
    <row r="61" ht="18">
      <c r="C61" s="12"/>
    </row>
    <row r="62" ht="18">
      <c r="C62" s="12"/>
    </row>
    <row r="63" ht="18">
      <c r="C63" s="12"/>
    </row>
    <row r="64" ht="18">
      <c r="C64" s="12"/>
    </row>
    <row r="65" ht="18">
      <c r="C65" s="12"/>
    </row>
    <row r="66" ht="18">
      <c r="C66" s="12"/>
    </row>
    <row r="67" ht="18">
      <c r="C67" s="12"/>
    </row>
  </sheetData>
  <sheetProtection/>
  <mergeCells count="2">
    <mergeCell ref="A1:H1"/>
    <mergeCell ref="A2:H2"/>
  </mergeCells>
  <printOptions horizontalCentered="1" verticalCentered="1"/>
  <pageMargins left="0.248031496" right="0.248031496" top="0" bottom="0" header="0.511811023622047" footer="0.511811023622047"/>
  <pageSetup fitToHeight="1" fitToWidth="1" horizontalDpi="600" verticalDpi="600" orientation="landscape" paperSize="9" scale="93" r:id="rId3"/>
  <headerFooter alignWithMargins="0">
    <oddFooter>&amp;RPage 6 of 7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9.7109375" style="10" customWidth="1"/>
    <col min="2" max="5" width="11.7109375" style="10" customWidth="1"/>
    <col min="6" max="7" width="11.7109375" style="83" customWidth="1"/>
    <col min="8" max="8" width="18.7109375" style="10" bestFit="1" customWidth="1"/>
    <col min="9" max="9" width="9.140625" style="10" customWidth="1"/>
    <col min="10" max="10" width="10.00390625" style="10" bestFit="1" customWidth="1"/>
    <col min="11" max="16384" width="9.140625" style="10" customWidth="1"/>
  </cols>
  <sheetData>
    <row r="1" spans="1:8" ht="18">
      <c r="A1" s="193" t="s">
        <v>233</v>
      </c>
      <c r="B1" s="193"/>
      <c r="C1" s="193"/>
      <c r="D1" s="193"/>
      <c r="E1" s="193"/>
      <c r="F1" s="193"/>
      <c r="G1" s="193"/>
      <c r="H1" s="193"/>
    </row>
    <row r="2" spans="1:8" ht="18">
      <c r="A2" s="193" t="s">
        <v>234</v>
      </c>
      <c r="B2" s="193"/>
      <c r="C2" s="193"/>
      <c r="D2" s="193"/>
      <c r="E2" s="193"/>
      <c r="F2" s="193"/>
      <c r="G2" s="193"/>
      <c r="H2" s="193"/>
    </row>
    <row r="3" spans="1:4" ht="18.75" thickBot="1">
      <c r="A3" s="11"/>
      <c r="D3" s="9"/>
    </row>
    <row r="4" spans="1:8" ht="40.5" customHeight="1">
      <c r="A4" s="141" t="s">
        <v>120</v>
      </c>
      <c r="B4" s="145" t="s">
        <v>265</v>
      </c>
      <c r="C4" s="144" t="s">
        <v>266</v>
      </c>
      <c r="D4" s="144" t="s">
        <v>267</v>
      </c>
      <c r="E4" s="144" t="s">
        <v>268</v>
      </c>
      <c r="F4" s="146" t="s">
        <v>269</v>
      </c>
      <c r="G4" s="146" t="s">
        <v>270</v>
      </c>
      <c r="H4" s="140" t="s">
        <v>13</v>
      </c>
    </row>
    <row r="5" spans="1:8" ht="15" customHeight="1">
      <c r="A5" s="72" t="s">
        <v>121</v>
      </c>
      <c r="B5" s="108">
        <f>SUMPRODUCT('2014 By month country'!$B$44:$M$44,'2014 By month country'!$B5:$M5)</f>
        <v>17995</v>
      </c>
      <c r="C5" s="108">
        <f>SUMPRODUCT('2014 By month country'!$B$44:$M$44,'2013 By month country'!$B5:$M5)</f>
        <v>17115</v>
      </c>
      <c r="D5" s="126">
        <f>IF(C5&gt;0,(B5-C5)/C5,"")</f>
        <v>0.05141688577271399</v>
      </c>
      <c r="E5" s="108">
        <f>SUMPRODUCT('2014 By month country'!$B$44:$M$44,'2012 By month country'!$B5:$M5)</f>
        <v>16847</v>
      </c>
      <c r="F5" s="126">
        <f>IF(E5&gt;0,(C5-E5)/E5,"")</f>
        <v>0.015907876773312755</v>
      </c>
      <c r="G5" s="127">
        <f>IF(E5&gt;0,(B5-E5)/E5,"")</f>
        <v>0.06814269602896658</v>
      </c>
      <c r="H5" s="101" t="s">
        <v>168</v>
      </c>
    </row>
    <row r="6" spans="1:8" ht="15" customHeight="1">
      <c r="A6" s="73" t="s">
        <v>136</v>
      </c>
      <c r="B6" s="108">
        <f>SUMPRODUCT('2014 By month country'!$B$44:$M$44,'2014 By month country'!$B6:$M6)</f>
        <v>4956</v>
      </c>
      <c r="C6" s="111">
        <f>SUMPRODUCT('2014 By month country'!$B$44:$M$44,'2013 By month country'!$B6:$M6)</f>
        <v>5664</v>
      </c>
      <c r="D6" s="128">
        <f aca="true" t="shared" si="0" ref="D6:D39">IF(C6&gt;0,(B6-C6)/C6,"")</f>
        <v>-0.125</v>
      </c>
      <c r="E6" s="111">
        <f>SUMPRODUCT('2014 By month country'!$B$44:$M$44,'2012 By month country'!$B6:$M6)</f>
        <v>6234</v>
      </c>
      <c r="F6" s="128">
        <f aca="true" t="shared" si="1" ref="F6:F39">IF(E6&gt;0,(C6-E6)/E6,"")</f>
        <v>-0.09143407122232916</v>
      </c>
      <c r="G6" s="129">
        <f aca="true" t="shared" si="2" ref="G6:G39">IF(E6&gt;0,(B6-E6)/E6,"")</f>
        <v>-0.20500481231953802</v>
      </c>
      <c r="H6" s="101" t="s">
        <v>183</v>
      </c>
    </row>
    <row r="7" spans="1:10" ht="15" customHeight="1">
      <c r="A7" s="73" t="s">
        <v>124</v>
      </c>
      <c r="B7" s="108">
        <f>SUMPRODUCT('2014 By month country'!$B$44:$M$44,'2014 By month country'!$B7:$M7)</f>
        <v>976</v>
      </c>
      <c r="C7" s="111">
        <f>SUMPRODUCT('2014 By month country'!$B$44:$M$44,'2013 By month country'!$B7:$M7)</f>
        <v>1268</v>
      </c>
      <c r="D7" s="128">
        <f t="shared" si="0"/>
        <v>-0.2302839116719243</v>
      </c>
      <c r="E7" s="111">
        <f>SUMPRODUCT('2014 By month country'!$B$44:$M$44,'2012 By month country'!$B7:$M7)</f>
        <v>678</v>
      </c>
      <c r="F7" s="128">
        <f t="shared" si="1"/>
        <v>0.8702064896755162</v>
      </c>
      <c r="G7" s="129">
        <f t="shared" si="2"/>
        <v>0.43952802359882004</v>
      </c>
      <c r="H7" s="101" t="s">
        <v>171</v>
      </c>
      <c r="J7" s="168"/>
    </row>
    <row r="8" spans="1:8" ht="15" customHeight="1">
      <c r="A8" s="73" t="s">
        <v>125</v>
      </c>
      <c r="B8" s="108">
        <f>SUMPRODUCT('2014 By month country'!$B$44:$M$44,'2014 By month country'!$B8:$M8)</f>
        <v>640</v>
      </c>
      <c r="C8" s="111">
        <f>SUMPRODUCT('2014 By month country'!$B$44:$M$44,'2013 By month country'!$B8:$M8)</f>
        <v>855</v>
      </c>
      <c r="D8" s="128">
        <f t="shared" si="0"/>
        <v>-0.25146198830409355</v>
      </c>
      <c r="E8" s="111">
        <f>SUMPRODUCT('2014 By month country'!$B$44:$M$44,'2012 By month country'!$B8:$M8)</f>
        <v>704</v>
      </c>
      <c r="F8" s="128">
        <f t="shared" si="1"/>
        <v>0.21448863636363635</v>
      </c>
      <c r="G8" s="129">
        <f t="shared" si="2"/>
        <v>-0.09090909090909091</v>
      </c>
      <c r="H8" s="101" t="s">
        <v>172</v>
      </c>
    </row>
    <row r="9" spans="1:8" ht="15" customHeight="1">
      <c r="A9" s="73" t="s">
        <v>126</v>
      </c>
      <c r="B9" s="108">
        <f>SUMPRODUCT('2014 By month country'!$B$44:$M$44,'2014 By month country'!$B9:$M9)</f>
        <v>78</v>
      </c>
      <c r="C9" s="111">
        <f>SUMPRODUCT('2014 By month country'!$B$44:$M$44,'2013 By month country'!$B9:$M9)</f>
        <v>295</v>
      </c>
      <c r="D9" s="128">
        <f t="shared" si="0"/>
        <v>-0.735593220338983</v>
      </c>
      <c r="E9" s="111">
        <f>SUMPRODUCT('2014 By month country'!$B$44:$M$44,'2012 By month country'!$B9:$M9)</f>
        <v>141</v>
      </c>
      <c r="F9" s="128">
        <f t="shared" si="1"/>
        <v>1.0921985815602837</v>
      </c>
      <c r="G9" s="129">
        <f t="shared" si="2"/>
        <v>-0.44680851063829785</v>
      </c>
      <c r="H9" s="101" t="s">
        <v>173</v>
      </c>
    </row>
    <row r="10" spans="1:8" ht="15" customHeight="1">
      <c r="A10" s="73" t="s">
        <v>127</v>
      </c>
      <c r="B10" s="108">
        <f>SUMPRODUCT('2014 By month country'!$B$44:$M$44,'2014 By month country'!$B10:$M10)</f>
        <v>74</v>
      </c>
      <c r="C10" s="111">
        <f>SUMPRODUCT('2014 By month country'!$B$44:$M$44,'2013 By month country'!$B10:$M10)</f>
        <v>311</v>
      </c>
      <c r="D10" s="128">
        <f t="shared" si="0"/>
        <v>-0.7620578778135049</v>
      </c>
      <c r="E10" s="111">
        <f>SUMPRODUCT('2014 By month country'!$B$44:$M$44,'2012 By month country'!$B10:$M10)</f>
        <v>103</v>
      </c>
      <c r="F10" s="128">
        <f t="shared" si="1"/>
        <v>2.0194174757281553</v>
      </c>
      <c r="G10" s="129">
        <f t="shared" si="2"/>
        <v>-0.2815533980582524</v>
      </c>
      <c r="H10" s="101" t="s">
        <v>174</v>
      </c>
    </row>
    <row r="11" spans="1:8" ht="15" customHeight="1">
      <c r="A11" s="73" t="s">
        <v>122</v>
      </c>
      <c r="B11" s="108">
        <f>SUMPRODUCT('2014 By month country'!$B$44:$M$44,'2014 By month country'!$B11:$M11)</f>
        <v>2409</v>
      </c>
      <c r="C11" s="111">
        <f>SUMPRODUCT('2014 By month country'!$B$44:$M$44,'2013 By month country'!$B11:$M11)</f>
        <v>1877</v>
      </c>
      <c r="D11" s="128">
        <f t="shared" si="0"/>
        <v>0.28343100692594564</v>
      </c>
      <c r="E11" s="111">
        <f>SUMPRODUCT('2014 By month country'!$B$44:$M$44,'2012 By month country'!$B11:$M11)</f>
        <v>3397</v>
      </c>
      <c r="F11" s="128">
        <f t="shared" si="1"/>
        <v>-0.44745363556078893</v>
      </c>
      <c r="G11" s="129">
        <f t="shared" si="2"/>
        <v>-0.2908448631145128</v>
      </c>
      <c r="H11" s="101" t="s">
        <v>169</v>
      </c>
    </row>
    <row r="12" spans="1:12" ht="15" customHeight="1">
      <c r="A12" s="73" t="s">
        <v>123</v>
      </c>
      <c r="B12" s="108">
        <f>SUMPRODUCT('2014 By month country'!$B$44:$M$44,'2014 By month country'!$B12:$M12)</f>
        <v>8263</v>
      </c>
      <c r="C12" s="111">
        <f>SUMPRODUCT('2014 By month country'!$B$44:$M$44,'2013 By month country'!$B12:$M12)</f>
        <v>7577</v>
      </c>
      <c r="D12" s="128">
        <f t="shared" si="0"/>
        <v>0.09053715190708723</v>
      </c>
      <c r="E12" s="111">
        <f>SUMPRODUCT('2014 By month country'!$B$44:$M$44,'2012 By month country'!$B12:$M12)</f>
        <v>9050</v>
      </c>
      <c r="F12" s="128">
        <f t="shared" si="1"/>
        <v>-0.16276243093922652</v>
      </c>
      <c r="G12" s="129">
        <f t="shared" si="2"/>
        <v>-0.08696132596685083</v>
      </c>
      <c r="H12" s="101" t="s">
        <v>170</v>
      </c>
      <c r="L12" s="16"/>
    </row>
    <row r="13" spans="1:8" ht="15" customHeight="1">
      <c r="A13" s="73" t="s">
        <v>129</v>
      </c>
      <c r="B13" s="108">
        <f>SUMPRODUCT('2014 By month country'!$B$44:$M$44,'2014 By month country'!$B13:$M13)</f>
        <v>482</v>
      </c>
      <c r="C13" s="111">
        <f>SUMPRODUCT('2014 By month country'!$B$44:$M$44,'2013 By month country'!$B13:$M13)</f>
        <v>448</v>
      </c>
      <c r="D13" s="128">
        <f t="shared" si="0"/>
        <v>0.07589285714285714</v>
      </c>
      <c r="E13" s="111">
        <f>SUMPRODUCT('2014 By month country'!$B$44:$M$44,'2012 By month country'!$B13:$M13)</f>
        <v>513</v>
      </c>
      <c r="F13" s="128">
        <f t="shared" si="1"/>
        <v>-0.1267056530214425</v>
      </c>
      <c r="G13" s="129">
        <f t="shared" si="2"/>
        <v>-0.06042884990253411</v>
      </c>
      <c r="H13" s="101" t="s">
        <v>176</v>
      </c>
    </row>
    <row r="14" spans="1:8" ht="15" customHeight="1">
      <c r="A14" s="73" t="s">
        <v>130</v>
      </c>
      <c r="B14" s="108">
        <f>SUMPRODUCT('2014 By month country'!$B$44:$M$44,'2014 By month country'!$B14:$M14)</f>
        <v>482</v>
      </c>
      <c r="C14" s="111">
        <f>SUMPRODUCT('2014 By month country'!$B$44:$M$44,'2013 By month country'!$B14:$M14)</f>
        <v>666</v>
      </c>
      <c r="D14" s="128">
        <f t="shared" si="0"/>
        <v>-0.27627627627627627</v>
      </c>
      <c r="E14" s="111">
        <f>SUMPRODUCT('2014 By month country'!$B$44:$M$44,'2012 By month country'!$B14:$M14)</f>
        <v>508</v>
      </c>
      <c r="F14" s="128">
        <f t="shared" si="1"/>
        <v>0.3110236220472441</v>
      </c>
      <c r="G14" s="129">
        <f t="shared" si="2"/>
        <v>-0.051181102362204724</v>
      </c>
      <c r="H14" s="101" t="s">
        <v>177</v>
      </c>
    </row>
    <row r="15" spans="1:8" ht="15" customHeight="1">
      <c r="A15" s="73" t="s">
        <v>128</v>
      </c>
      <c r="B15" s="108">
        <f>SUMPRODUCT('2014 By month country'!$B$44:$M$44,'2014 By month country'!$B15:$M15)</f>
        <v>1969</v>
      </c>
      <c r="C15" s="111">
        <f>SUMPRODUCT('2014 By month country'!$B$44:$M$44,'2013 By month country'!$B15:$M15)</f>
        <v>1207</v>
      </c>
      <c r="D15" s="128">
        <f t="shared" si="0"/>
        <v>0.6313173156586578</v>
      </c>
      <c r="E15" s="111">
        <f>SUMPRODUCT('2014 By month country'!$B$44:$M$44,'2012 By month country'!$B15:$M15)</f>
        <v>808</v>
      </c>
      <c r="F15" s="128">
        <f t="shared" si="1"/>
        <v>0.4938118811881188</v>
      </c>
      <c r="G15" s="129">
        <f t="shared" si="2"/>
        <v>1.436881188118812</v>
      </c>
      <c r="H15" s="101" t="s">
        <v>175</v>
      </c>
    </row>
    <row r="16" spans="1:8" ht="15" customHeight="1">
      <c r="A16" s="73" t="s">
        <v>142</v>
      </c>
      <c r="B16" s="108">
        <f>SUMPRODUCT('2014 By month country'!$B$44:$M$44,'2014 By month country'!$B16:$M16)</f>
        <v>942</v>
      </c>
      <c r="C16" s="111">
        <f>SUMPRODUCT('2014 By month country'!$B$44:$M$44,'2013 By month country'!$B16:$M16)</f>
        <v>929</v>
      </c>
      <c r="D16" s="128">
        <f t="shared" si="0"/>
        <v>0.013993541442411194</v>
      </c>
      <c r="E16" s="111">
        <f>SUMPRODUCT('2014 By month country'!$B$44:$M$44,'2012 By month country'!$B16:$M16)</f>
        <v>888</v>
      </c>
      <c r="F16" s="128">
        <f t="shared" si="1"/>
        <v>0.04617117117117117</v>
      </c>
      <c r="G16" s="129">
        <f t="shared" si="2"/>
        <v>0.060810810810810814</v>
      </c>
      <c r="H16" s="101" t="s">
        <v>189</v>
      </c>
    </row>
    <row r="17" spans="1:8" ht="15" customHeight="1">
      <c r="A17" s="73" t="s">
        <v>131</v>
      </c>
      <c r="B17" s="108">
        <f>SUMPRODUCT('2014 By month country'!$B$44:$M$44,'2014 By month country'!$B17:$M17)</f>
        <v>1071</v>
      </c>
      <c r="C17" s="111">
        <f>SUMPRODUCT('2014 By month country'!$B$44:$M$44,'2013 By month country'!$B17:$M17)</f>
        <v>1303</v>
      </c>
      <c r="D17" s="128">
        <f t="shared" si="0"/>
        <v>-0.1780506523407521</v>
      </c>
      <c r="E17" s="111">
        <f>SUMPRODUCT('2014 By month country'!$B$44:$M$44,'2012 By month country'!$B17:$M17)</f>
        <v>820</v>
      </c>
      <c r="F17" s="128">
        <f t="shared" si="1"/>
        <v>0.5890243902439024</v>
      </c>
      <c r="G17" s="129">
        <f t="shared" si="2"/>
        <v>0.30609756097560975</v>
      </c>
      <c r="H17" s="101" t="s">
        <v>178</v>
      </c>
    </row>
    <row r="18" spans="1:8" ht="15" customHeight="1">
      <c r="A18" s="73" t="s">
        <v>138</v>
      </c>
      <c r="B18" s="108">
        <f>SUMPRODUCT('2014 By month country'!$B$44:$M$44,'2014 By month country'!$B18:$M18)</f>
        <v>1025</v>
      </c>
      <c r="C18" s="111">
        <f>SUMPRODUCT('2014 By month country'!$B$44:$M$44,'2013 By month country'!$B18:$M18)</f>
        <v>1271</v>
      </c>
      <c r="D18" s="128">
        <f t="shared" si="0"/>
        <v>-0.1935483870967742</v>
      </c>
      <c r="E18" s="111">
        <f>SUMPRODUCT('2014 By month country'!$B$44:$M$44,'2012 By month country'!$B18:$M18)</f>
        <v>1117</v>
      </c>
      <c r="F18" s="128">
        <f t="shared" si="1"/>
        <v>0.1378692927484333</v>
      </c>
      <c r="G18" s="129">
        <f t="shared" si="2"/>
        <v>-0.08236347358997315</v>
      </c>
      <c r="H18" s="101" t="s">
        <v>185</v>
      </c>
    </row>
    <row r="19" spans="1:8" ht="15" customHeight="1">
      <c r="A19" s="73" t="s">
        <v>132</v>
      </c>
      <c r="B19" s="108">
        <f>SUMPRODUCT('2014 By month country'!$B$44:$M$44,'2014 By month country'!$B19:$M19)</f>
        <v>504</v>
      </c>
      <c r="C19" s="111">
        <f>SUMPRODUCT('2014 By month country'!$B$44:$M$44,'2013 By month country'!$B19:$M19)</f>
        <v>246</v>
      </c>
      <c r="D19" s="128">
        <f t="shared" si="0"/>
        <v>1.048780487804878</v>
      </c>
      <c r="E19" s="111">
        <f>SUMPRODUCT('2014 By month country'!$B$44:$M$44,'2012 By month country'!$B19:$M19)</f>
        <v>547</v>
      </c>
      <c r="F19" s="128">
        <f t="shared" si="1"/>
        <v>-0.5502742230347349</v>
      </c>
      <c r="G19" s="129">
        <f t="shared" si="2"/>
        <v>-0.07861060329067641</v>
      </c>
      <c r="H19" s="101" t="s">
        <v>179</v>
      </c>
    </row>
    <row r="20" spans="1:8" ht="15" customHeight="1">
      <c r="A20" s="73" t="s">
        <v>140</v>
      </c>
      <c r="B20" s="108">
        <f>SUMPRODUCT('2014 By month country'!$B$44:$M$44,'2014 By month country'!$B20:$M20)</f>
        <v>35</v>
      </c>
      <c r="C20" s="111">
        <f>SUMPRODUCT('2014 By month country'!$B$44:$M$44,'2013 By month country'!$B20:$M20)</f>
        <v>139</v>
      </c>
      <c r="D20" s="128">
        <f t="shared" si="0"/>
        <v>-0.7482014388489209</v>
      </c>
      <c r="E20" s="111">
        <f>SUMPRODUCT('2014 By month country'!$B$44:$M$44,'2012 By month country'!$B20:$M20)</f>
        <v>100</v>
      </c>
      <c r="F20" s="128">
        <f t="shared" si="1"/>
        <v>0.39</v>
      </c>
      <c r="G20" s="129">
        <f t="shared" si="2"/>
        <v>-0.65</v>
      </c>
      <c r="H20" s="101" t="s">
        <v>187</v>
      </c>
    </row>
    <row r="21" spans="1:8" ht="15" customHeight="1">
      <c r="A21" s="73" t="s">
        <v>133</v>
      </c>
      <c r="B21" s="108">
        <f>SUMPRODUCT('2014 By month country'!$B$44:$M$44,'2014 By month country'!$B21:$M21)</f>
        <v>911</v>
      </c>
      <c r="C21" s="111">
        <f>SUMPRODUCT('2014 By month country'!$B$44:$M$44,'2013 By month country'!$B21:$M21)</f>
        <v>1385</v>
      </c>
      <c r="D21" s="128">
        <f t="shared" si="0"/>
        <v>-0.3422382671480144</v>
      </c>
      <c r="E21" s="111">
        <f>SUMPRODUCT('2014 By month country'!$B$44:$M$44,'2012 By month country'!$B21:$M21)</f>
        <v>1007</v>
      </c>
      <c r="F21" s="128">
        <f t="shared" si="1"/>
        <v>0.3753723932472691</v>
      </c>
      <c r="G21" s="129">
        <f t="shared" si="2"/>
        <v>-0.09533267130089375</v>
      </c>
      <c r="H21" s="101" t="s">
        <v>180</v>
      </c>
    </row>
    <row r="22" spans="1:8" ht="15" customHeight="1">
      <c r="A22" s="73" t="s">
        <v>144</v>
      </c>
      <c r="B22" s="108">
        <f>SUMPRODUCT('2014 By month country'!$B$44:$M$44,'2014 By month country'!$B22:$M22)</f>
        <v>1271</v>
      </c>
      <c r="C22" s="111">
        <f>SUMPRODUCT('2014 By month country'!$B$44:$M$44,'2013 By month country'!$B22:$M22)</f>
        <v>758</v>
      </c>
      <c r="D22" s="128">
        <f t="shared" si="0"/>
        <v>0.6767810026385225</v>
      </c>
      <c r="E22" s="111">
        <f>SUMPRODUCT('2014 By month country'!$B$44:$M$44,'2012 By month country'!$B22:$M22)</f>
        <v>631</v>
      </c>
      <c r="F22" s="128">
        <f t="shared" si="1"/>
        <v>0.20126782884310618</v>
      </c>
      <c r="G22" s="129">
        <f t="shared" si="2"/>
        <v>1.0142630744849446</v>
      </c>
      <c r="H22" s="101" t="s">
        <v>191</v>
      </c>
    </row>
    <row r="23" spans="1:8" ht="15" customHeight="1">
      <c r="A23" s="73" t="s">
        <v>139</v>
      </c>
      <c r="B23" s="108">
        <f>SUMPRODUCT('2014 By month country'!$B$44:$M$44,'2014 By month country'!$B23:$M23)</f>
        <v>311</v>
      </c>
      <c r="C23" s="111">
        <f>SUMPRODUCT('2014 By month country'!$B$44:$M$44,'2013 By month country'!$B23:$M23)</f>
        <v>144</v>
      </c>
      <c r="D23" s="128">
        <f t="shared" si="0"/>
        <v>1.1597222222222223</v>
      </c>
      <c r="E23" s="111">
        <f>SUMPRODUCT('2014 By month country'!$B$44:$M$44,'2012 By month country'!$B23:$M23)</f>
        <v>252</v>
      </c>
      <c r="F23" s="128">
        <f t="shared" si="1"/>
        <v>-0.42857142857142855</v>
      </c>
      <c r="G23" s="129">
        <f t="shared" si="2"/>
        <v>0.23412698412698413</v>
      </c>
      <c r="H23" s="101" t="s">
        <v>186</v>
      </c>
    </row>
    <row r="24" spans="1:8" ht="15" customHeight="1">
      <c r="A24" s="73" t="s">
        <v>141</v>
      </c>
      <c r="B24" s="108">
        <f>SUMPRODUCT('2014 By month country'!$B$44:$M$44,'2014 By month country'!$B24:$M24)</f>
        <v>326</v>
      </c>
      <c r="C24" s="111">
        <f>SUMPRODUCT('2014 By month country'!$B$44:$M$44,'2013 By month country'!$B24:$M24)</f>
        <v>890</v>
      </c>
      <c r="D24" s="128">
        <f t="shared" si="0"/>
        <v>-0.6337078651685393</v>
      </c>
      <c r="E24" s="111">
        <f>SUMPRODUCT('2014 By month country'!$B$44:$M$44,'2012 By month country'!$B24:$M24)</f>
        <v>543</v>
      </c>
      <c r="F24" s="128">
        <f t="shared" si="1"/>
        <v>0.6390423572744015</v>
      </c>
      <c r="G24" s="129">
        <f t="shared" si="2"/>
        <v>-0.3996316758747698</v>
      </c>
      <c r="H24" s="101" t="s">
        <v>188</v>
      </c>
    </row>
    <row r="25" spans="1:8" ht="15" customHeight="1">
      <c r="A25" s="73" t="s">
        <v>134</v>
      </c>
      <c r="B25" s="108">
        <f>SUMPRODUCT('2014 By month country'!$B$44:$M$44,'2014 By month country'!$B25:$M25)</f>
        <v>178</v>
      </c>
      <c r="C25" s="111">
        <f>SUMPRODUCT('2014 By month country'!$B$44:$M$44,'2013 By month country'!$B25:$M25)</f>
        <v>0</v>
      </c>
      <c r="D25" s="128">
        <f t="shared" si="0"/>
      </c>
      <c r="E25" s="111">
        <f>SUMPRODUCT('2014 By month country'!$B$44:$M$44,'2012 By month country'!$B25:$M25)</f>
        <v>255</v>
      </c>
      <c r="F25" s="128">
        <f t="shared" si="1"/>
        <v>-1</v>
      </c>
      <c r="G25" s="129">
        <f t="shared" si="2"/>
        <v>-0.30196078431372547</v>
      </c>
      <c r="H25" s="101" t="s">
        <v>181</v>
      </c>
    </row>
    <row r="26" spans="1:8" ht="15" customHeight="1">
      <c r="A26" s="73" t="s">
        <v>143</v>
      </c>
      <c r="B26" s="108">
        <f>SUMPRODUCT('2014 By month country'!$B$44:$M$44,'2014 By month country'!$B26:$M26)</f>
        <v>44</v>
      </c>
      <c r="C26" s="111">
        <f>SUMPRODUCT('2014 By month country'!$B$44:$M$44,'2013 By month country'!$B26:$M26)</f>
        <v>0</v>
      </c>
      <c r="D26" s="128">
        <f t="shared" si="0"/>
      </c>
      <c r="E26" s="111">
        <f>SUMPRODUCT('2014 By month country'!$B$44:$M$44,'2012 By month country'!$B26:$M26)</f>
        <v>73</v>
      </c>
      <c r="F26" s="128">
        <f t="shared" si="1"/>
        <v>-1</v>
      </c>
      <c r="G26" s="129">
        <f t="shared" si="2"/>
        <v>-0.3972602739726027</v>
      </c>
      <c r="H26" s="101" t="s">
        <v>190</v>
      </c>
    </row>
    <row r="27" spans="1:8" ht="15" customHeight="1">
      <c r="A27" s="73" t="s">
        <v>135</v>
      </c>
      <c r="B27" s="108">
        <f>SUMPRODUCT('2014 By month country'!$B$44:$M$44,'2014 By month country'!$B27:$M27)</f>
        <v>153</v>
      </c>
      <c r="C27" s="111">
        <f>SUMPRODUCT('2014 By month country'!$B$44:$M$44,'2013 By month country'!$B27:$M27)</f>
        <v>41</v>
      </c>
      <c r="D27" s="128">
        <f t="shared" si="0"/>
        <v>2.731707317073171</v>
      </c>
      <c r="E27" s="111">
        <f>SUMPRODUCT('2014 By month country'!$B$44:$M$44,'2012 By month country'!$B27:$M27)</f>
        <v>126</v>
      </c>
      <c r="F27" s="128">
        <f t="shared" si="1"/>
        <v>-0.6746031746031746</v>
      </c>
      <c r="G27" s="129">
        <f t="shared" si="2"/>
        <v>0.21428571428571427</v>
      </c>
      <c r="H27" s="101" t="s">
        <v>182</v>
      </c>
    </row>
    <row r="28" spans="1:8" ht="15" customHeight="1">
      <c r="A28" s="73" t="s">
        <v>137</v>
      </c>
      <c r="B28" s="108">
        <f>SUMPRODUCT('2014 By month country'!$B$44:$M$44,'2014 By month country'!$B28:$M28)</f>
        <v>1089</v>
      </c>
      <c r="C28" s="111">
        <f>SUMPRODUCT('2014 By month country'!$B$44:$M$44,'2013 By month country'!$B28:$M28)</f>
        <v>478</v>
      </c>
      <c r="D28" s="128">
        <f t="shared" si="0"/>
        <v>1.2782426778242677</v>
      </c>
      <c r="E28" s="111">
        <f>SUMPRODUCT('2014 By month country'!$B$44:$M$44,'2012 By month country'!$B28:$M28)</f>
        <v>281</v>
      </c>
      <c r="F28" s="128">
        <f t="shared" si="1"/>
        <v>0.701067615658363</v>
      </c>
      <c r="G28" s="129">
        <f t="shared" si="2"/>
        <v>2.8754448398576513</v>
      </c>
      <c r="H28" s="101" t="s">
        <v>184</v>
      </c>
    </row>
    <row r="29" spans="1:8" ht="15" customHeight="1">
      <c r="A29" s="91" t="s">
        <v>145</v>
      </c>
      <c r="B29" s="108">
        <f>SUMPRODUCT('2014 By month country'!$B$44:$M$44,'2014 By month country'!$B29:$M29)</f>
        <v>788</v>
      </c>
      <c r="C29" s="111">
        <f>SUMPRODUCT('2014 By month country'!$B$44:$M$44,'2013 By month country'!$B29:$M29)</f>
        <v>347</v>
      </c>
      <c r="D29" s="128">
        <f t="shared" si="0"/>
        <v>1.2708933717579252</v>
      </c>
      <c r="E29" s="111">
        <f>SUMPRODUCT('2014 By month country'!$B$44:$M$44,'2012 By month country'!$B29:$M29)</f>
        <v>860</v>
      </c>
      <c r="F29" s="128">
        <f t="shared" si="1"/>
        <v>-0.5965116279069768</v>
      </c>
      <c r="G29" s="129">
        <f t="shared" si="2"/>
        <v>-0.08372093023255814</v>
      </c>
      <c r="H29" s="101" t="s">
        <v>192</v>
      </c>
    </row>
    <row r="30" spans="1:8" ht="15" customHeight="1">
      <c r="A30" s="73" t="s">
        <v>149</v>
      </c>
      <c r="B30" s="108">
        <f>SUMPRODUCT('2014 By month country'!$B$44:$M$44,'2014 By month country'!$B30:$M30)</f>
        <v>3319</v>
      </c>
      <c r="C30" s="111">
        <f>SUMPRODUCT('2014 By month country'!$B$44:$M$44,'2013 By month country'!$B30:$M30)</f>
        <v>2005</v>
      </c>
      <c r="D30" s="128">
        <f t="shared" si="0"/>
        <v>0.655361596009975</v>
      </c>
      <c r="E30" s="111">
        <f>SUMPRODUCT('2014 By month country'!$B$44:$M$44,'2012 By month country'!$B30:$M30)</f>
        <v>1944</v>
      </c>
      <c r="F30" s="128">
        <f t="shared" si="1"/>
        <v>0.03137860082304527</v>
      </c>
      <c r="G30" s="129">
        <f t="shared" si="2"/>
        <v>0.7073045267489712</v>
      </c>
      <c r="H30" s="101" t="s">
        <v>195</v>
      </c>
    </row>
    <row r="31" spans="1:8" ht="15" customHeight="1">
      <c r="A31" s="73" t="s">
        <v>146</v>
      </c>
      <c r="B31" s="108">
        <f>SUMPRODUCT('2014 By month country'!$B$44:$M$44,'2014 By month country'!$B31:$M31)</f>
        <v>1157</v>
      </c>
      <c r="C31" s="111">
        <f>SUMPRODUCT('2014 By month country'!$B$44:$M$44,'2013 By month country'!$B31:$M31)</f>
        <v>1420</v>
      </c>
      <c r="D31" s="128">
        <f t="shared" si="0"/>
        <v>-0.1852112676056338</v>
      </c>
      <c r="E31" s="111">
        <f>SUMPRODUCT('2014 By month country'!$B$44:$M$44,'2012 By month country'!$B31:$M31)</f>
        <v>1100</v>
      </c>
      <c r="F31" s="128">
        <f t="shared" si="1"/>
        <v>0.2909090909090909</v>
      </c>
      <c r="G31" s="129">
        <f t="shared" si="2"/>
        <v>0.05181818181818182</v>
      </c>
      <c r="H31" s="101" t="s">
        <v>193</v>
      </c>
    </row>
    <row r="32" spans="1:8" ht="15" customHeight="1">
      <c r="A32" s="73" t="s">
        <v>147</v>
      </c>
      <c r="B32" s="108">
        <f>SUMPRODUCT('2014 By month country'!$B$44:$M$44,'2014 By month country'!$B32:$M32)</f>
        <v>1475</v>
      </c>
      <c r="C32" s="111">
        <f>SUMPRODUCT('2014 By month country'!$B$44:$M$44,'2013 By month country'!$B32:$M32)</f>
        <v>1081</v>
      </c>
      <c r="D32" s="128">
        <f t="shared" si="0"/>
        <v>0.364477335800185</v>
      </c>
      <c r="E32" s="111">
        <f>SUMPRODUCT('2014 By month country'!$B$44:$M$44,'2012 By month country'!$B32:$M32)</f>
        <v>900</v>
      </c>
      <c r="F32" s="128">
        <f t="shared" si="1"/>
        <v>0.2011111111111111</v>
      </c>
      <c r="G32" s="129">
        <f t="shared" si="2"/>
        <v>0.6388888888888888</v>
      </c>
      <c r="H32" s="101" t="s">
        <v>14</v>
      </c>
    </row>
    <row r="33" spans="1:8" ht="15" customHeight="1">
      <c r="A33" s="91" t="s">
        <v>148</v>
      </c>
      <c r="B33" s="108">
        <f>SUMPRODUCT('2014 By month country'!$B$44:$M$44,'2014 By month country'!$B33:$M33)</f>
        <v>1545</v>
      </c>
      <c r="C33" s="111">
        <f>SUMPRODUCT('2014 By month country'!$B$44:$M$44,'2013 By month country'!$B33:$M33)</f>
        <v>1230</v>
      </c>
      <c r="D33" s="128">
        <f t="shared" si="0"/>
        <v>0.25609756097560976</v>
      </c>
      <c r="E33" s="111">
        <f>SUMPRODUCT('2014 By month country'!$B$44:$M$44,'2012 By month country'!$B33:$M33)</f>
        <v>1202</v>
      </c>
      <c r="F33" s="128">
        <f t="shared" si="1"/>
        <v>0.02329450915141431</v>
      </c>
      <c r="G33" s="129">
        <f t="shared" si="2"/>
        <v>0.2853577371048253</v>
      </c>
      <c r="H33" s="101" t="s">
        <v>194</v>
      </c>
    </row>
    <row r="34" spans="1:8" ht="15" customHeight="1">
      <c r="A34" s="73" t="s">
        <v>217</v>
      </c>
      <c r="B34" s="108">
        <f>SUMPRODUCT('2014 By month country'!$B$44:$M$44,'2014 By month country'!$B34:$M34)</f>
        <v>770</v>
      </c>
      <c r="C34" s="111">
        <f>SUMPRODUCT('2014 By month country'!$B$44:$M$44,'2013 By month country'!$B34:$M34)</f>
        <v>1777</v>
      </c>
      <c r="D34" s="128">
        <f t="shared" si="0"/>
        <v>-0.5666854248733821</v>
      </c>
      <c r="E34" s="111">
        <f>SUMPRODUCT('2014 By month country'!$B$44:$M$44,'2012 By month country'!$B34:$M34)</f>
        <v>1173</v>
      </c>
      <c r="F34" s="128">
        <f t="shared" si="1"/>
        <v>0.514919011082694</v>
      </c>
      <c r="G34" s="129">
        <f t="shared" si="2"/>
        <v>-0.3435635123614663</v>
      </c>
      <c r="H34" s="101" t="s">
        <v>216</v>
      </c>
    </row>
    <row r="35" spans="1:8" ht="15" customHeight="1">
      <c r="A35" s="73" t="s">
        <v>150</v>
      </c>
      <c r="B35" s="108">
        <f>SUMPRODUCT('2014 By month country'!$B$44:$M$44,'2014 By month country'!$B35:$M35)</f>
        <v>125</v>
      </c>
      <c r="C35" s="111">
        <f>SUMPRODUCT('2014 By month country'!$B$44:$M$44,'2013 By month country'!$B35:$M35)</f>
        <v>492</v>
      </c>
      <c r="D35" s="128">
        <f t="shared" si="0"/>
        <v>-0.7459349593495935</v>
      </c>
      <c r="E35" s="111">
        <f>SUMPRODUCT('2014 By month country'!$B$44:$M$44,'2012 By month country'!$B35:$M35)</f>
        <v>244</v>
      </c>
      <c r="F35" s="128">
        <f t="shared" si="1"/>
        <v>1.0163934426229508</v>
      </c>
      <c r="G35" s="129">
        <f t="shared" si="2"/>
        <v>-0.48770491803278687</v>
      </c>
      <c r="H35" s="101" t="s">
        <v>196</v>
      </c>
    </row>
    <row r="36" spans="1:8" ht="15" customHeight="1">
      <c r="A36" s="73" t="s">
        <v>151</v>
      </c>
      <c r="B36" s="108">
        <f>SUMPRODUCT('2014 By month country'!$B$44:$M$44,'2014 By month country'!$B36:$M36)</f>
        <v>490</v>
      </c>
      <c r="C36" s="111">
        <f>SUMPRODUCT('2014 By month country'!$B$44:$M$44,'2013 By month country'!$B36:$M36)</f>
        <v>568</v>
      </c>
      <c r="D36" s="128">
        <f t="shared" si="0"/>
        <v>-0.13732394366197184</v>
      </c>
      <c r="E36" s="111">
        <f>SUMPRODUCT('2014 By month country'!$B$44:$M$44,'2012 By month country'!$B36:$M36)</f>
        <v>552</v>
      </c>
      <c r="F36" s="128">
        <f t="shared" si="1"/>
        <v>0.028985507246376812</v>
      </c>
      <c r="G36" s="129">
        <f t="shared" si="2"/>
        <v>-0.11231884057971014</v>
      </c>
      <c r="H36" s="101" t="s">
        <v>197</v>
      </c>
    </row>
    <row r="37" spans="1:8" ht="15" customHeight="1">
      <c r="A37" s="73" t="s">
        <v>152</v>
      </c>
      <c r="B37" s="108">
        <f>SUMPRODUCT('2014 By month country'!$B$44:$M$44,'2014 By month country'!$B37:$M37)</f>
        <v>210</v>
      </c>
      <c r="C37" s="111">
        <f>SUMPRODUCT('2014 By month country'!$B$44:$M$44,'2013 By month country'!$B37:$M37)</f>
        <v>315</v>
      </c>
      <c r="D37" s="128">
        <f t="shared" si="0"/>
        <v>-0.3333333333333333</v>
      </c>
      <c r="E37" s="111">
        <f>SUMPRODUCT('2014 By month country'!$B$44:$M$44,'2012 By month country'!$B37:$M37)</f>
        <v>133</v>
      </c>
      <c r="F37" s="128">
        <f t="shared" si="1"/>
        <v>1.368421052631579</v>
      </c>
      <c r="G37" s="129">
        <f t="shared" si="2"/>
        <v>0.5789473684210527</v>
      </c>
      <c r="H37" s="101" t="s">
        <v>198</v>
      </c>
    </row>
    <row r="38" spans="1:8" ht="15" customHeight="1" thickBot="1">
      <c r="A38" s="74" t="s">
        <v>153</v>
      </c>
      <c r="B38" s="108">
        <f>SUMPRODUCT('2014 By month country'!$B$44:$M$44,'2014 By month country'!$B38:$M38)</f>
        <v>800</v>
      </c>
      <c r="C38" s="114">
        <f>SUMPRODUCT('2014 By month country'!$B$44:$M$44,'2013 By month country'!$B38:$M38)</f>
        <v>711</v>
      </c>
      <c r="D38" s="130">
        <f t="shared" si="0"/>
        <v>0.12517580872011252</v>
      </c>
      <c r="E38" s="114">
        <f>SUMPRODUCT('2014 By month country'!$B$44:$M$44,'2012 By month country'!$B38:$M38)</f>
        <v>1041</v>
      </c>
      <c r="F38" s="130">
        <f t="shared" si="1"/>
        <v>-0.3170028818443804</v>
      </c>
      <c r="G38" s="131">
        <f t="shared" si="2"/>
        <v>-0.23150816522574447</v>
      </c>
      <c r="H38" s="106" t="s">
        <v>199</v>
      </c>
    </row>
    <row r="39" spans="1:8" s="15" customFormat="1" ht="16.5" customHeight="1" thickBot="1" thickTop="1">
      <c r="A39" s="75" t="s">
        <v>154</v>
      </c>
      <c r="B39" s="116">
        <f>SUMPRODUCT('2014 By month country'!$B$44:$M$44,'2014 By month country'!$B39:$M39)</f>
        <v>56863</v>
      </c>
      <c r="C39" s="117">
        <f>SUMPRODUCT('2014 By month country'!$B$44:$M$44,'2013 By month country'!$B39:$M39)</f>
        <v>54813</v>
      </c>
      <c r="D39" s="124">
        <f t="shared" si="0"/>
        <v>0.03739988688814697</v>
      </c>
      <c r="E39" s="117">
        <f>SUMPRODUCT('2014 By month country'!$B$44:$M$44,'2012 By month country'!$B39:$M39)</f>
        <v>54772</v>
      </c>
      <c r="F39" s="124">
        <f t="shared" si="1"/>
        <v>0.000748557657197108</v>
      </c>
      <c r="G39" s="125">
        <f t="shared" si="2"/>
        <v>0.03817644051705251</v>
      </c>
      <c r="H39" s="142" t="s">
        <v>200</v>
      </c>
    </row>
    <row r="40" spans="2:5" ht="18">
      <c r="B40" s="12"/>
      <c r="C40" s="23"/>
      <c r="E40" s="25"/>
    </row>
    <row r="41" spans="1:5" ht="18.75">
      <c r="A41" s="2" t="s">
        <v>15</v>
      </c>
      <c r="C41" s="22"/>
      <c r="E41" s="26"/>
    </row>
    <row r="42" spans="1:5" ht="18">
      <c r="A42" s="12"/>
      <c r="C42" s="22"/>
      <c r="E42" s="24"/>
    </row>
    <row r="43" spans="2:3" ht="18">
      <c r="B43" s="12"/>
      <c r="C43" s="12"/>
    </row>
    <row r="44" spans="2:3" ht="18">
      <c r="B44" s="12"/>
      <c r="C44" s="12"/>
    </row>
    <row r="45" spans="2:3" ht="18">
      <c r="B45" s="12"/>
      <c r="C45" s="12"/>
    </row>
    <row r="46" spans="2:3" ht="18">
      <c r="B46" s="12"/>
      <c r="C46" s="12"/>
    </row>
    <row r="47" spans="2:3" ht="18">
      <c r="B47" s="12"/>
      <c r="C47" s="12"/>
    </row>
    <row r="48" spans="2:3" ht="18">
      <c r="B48" s="12"/>
      <c r="C48" s="12"/>
    </row>
    <row r="49" spans="2:3" ht="18">
      <c r="B49" s="12"/>
      <c r="C49" s="12"/>
    </row>
    <row r="50" spans="2:3" ht="18">
      <c r="B50" s="12"/>
      <c r="C50" s="12"/>
    </row>
    <row r="51" spans="2:3" ht="18">
      <c r="B51" s="12"/>
      <c r="C51" s="12"/>
    </row>
    <row r="52" spans="2:3" ht="18">
      <c r="B52" s="12"/>
      <c r="C52" s="12"/>
    </row>
    <row r="53" spans="2:3" ht="18">
      <c r="B53" s="12"/>
      <c r="C53" s="12"/>
    </row>
    <row r="54" spans="2:3" ht="18">
      <c r="B54" s="12"/>
      <c r="C54" s="12"/>
    </row>
    <row r="55" spans="2:3" ht="18">
      <c r="B55" s="12"/>
      <c r="C55" s="12"/>
    </row>
    <row r="56" spans="2:3" ht="18">
      <c r="B56" s="12"/>
      <c r="C56" s="12"/>
    </row>
    <row r="57" spans="2:3" ht="18">
      <c r="B57" s="12"/>
      <c r="C57" s="12"/>
    </row>
    <row r="58" spans="2:3" ht="18">
      <c r="B58" s="12"/>
      <c r="C58" s="12"/>
    </row>
    <row r="59" spans="2:3" ht="18">
      <c r="B59" s="12"/>
      <c r="C59" s="12"/>
    </row>
    <row r="60" ht="18">
      <c r="C60" s="12"/>
    </row>
    <row r="61" ht="18">
      <c r="C61" s="12"/>
    </row>
    <row r="62" ht="18">
      <c r="C62" s="12"/>
    </row>
    <row r="63" ht="18">
      <c r="C63" s="12"/>
    </row>
    <row r="64" ht="18">
      <c r="C64" s="12"/>
    </row>
    <row r="65" ht="18">
      <c r="C65" s="12"/>
    </row>
    <row r="66" ht="18">
      <c r="C66" s="12"/>
    </row>
    <row r="67" ht="18">
      <c r="C67" s="12"/>
    </row>
  </sheetData>
  <sheetProtection/>
  <mergeCells count="2">
    <mergeCell ref="A1:H1"/>
    <mergeCell ref="A2:H2"/>
  </mergeCells>
  <printOptions horizontalCentered="1" verticalCentered="1"/>
  <pageMargins left="0.248031496" right="0.248031496" top="0" bottom="0" header="0.511811023622047" footer="0.511811023622047"/>
  <pageSetup fitToHeight="1" fitToWidth="1" horizontalDpi="600" verticalDpi="600" orientation="landscape" paperSize="9" scale="93" r:id="rId3"/>
  <headerFooter alignWithMargins="0">
    <oddFooter>&amp;RPage  7 of 7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zoomScalePageLayoutView="0" workbookViewId="0" topLeftCell="A1">
      <selection activeCell="A1" sqref="A1:O1"/>
    </sheetView>
  </sheetViews>
  <sheetFormatPr defaultColWidth="9.140625" defaultRowHeight="18" customHeight="1"/>
  <cols>
    <col min="1" max="1" width="19.7109375" style="0" customWidth="1"/>
    <col min="2" max="14" width="10.8515625" style="0" customWidth="1"/>
    <col min="15" max="15" width="18.7109375" style="0" customWidth="1"/>
    <col min="18" max="18" width="12.140625" style="0" customWidth="1"/>
  </cols>
  <sheetData>
    <row r="1" spans="1:15" s="5" customFormat="1" ht="18" customHeight="1">
      <c r="A1" s="193" t="s">
        <v>220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</row>
    <row r="2" spans="1:15" s="5" customFormat="1" ht="18" customHeight="1">
      <c r="A2" s="193" t="s">
        <v>221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</row>
    <row r="3" spans="1:14" ht="18" customHeight="1" thickBot="1">
      <c r="A3" s="19"/>
      <c r="B3" s="5"/>
      <c r="C3" s="19"/>
      <c r="D3" s="20"/>
      <c r="E3" s="12"/>
      <c r="F3" s="12"/>
      <c r="G3" s="12"/>
      <c r="H3" s="12"/>
      <c r="I3" s="12"/>
      <c r="J3" s="12"/>
      <c r="K3" s="12"/>
      <c r="L3" s="12"/>
      <c r="M3" s="12"/>
      <c r="N3" s="5"/>
    </row>
    <row r="4" spans="1:15" ht="40.5" customHeight="1">
      <c r="A4" s="139" t="s">
        <v>120</v>
      </c>
      <c r="B4" s="89" t="s">
        <v>155</v>
      </c>
      <c r="C4" s="88" t="s">
        <v>156</v>
      </c>
      <c r="D4" s="88" t="s">
        <v>157</v>
      </c>
      <c r="E4" s="88" t="s">
        <v>158</v>
      </c>
      <c r="F4" s="88" t="s">
        <v>159</v>
      </c>
      <c r="G4" s="88" t="s">
        <v>160</v>
      </c>
      <c r="H4" s="88" t="s">
        <v>161</v>
      </c>
      <c r="I4" s="88" t="s">
        <v>162</v>
      </c>
      <c r="J4" s="88" t="s">
        <v>163</v>
      </c>
      <c r="K4" s="88" t="s">
        <v>164</v>
      </c>
      <c r="L4" s="88" t="s">
        <v>165</v>
      </c>
      <c r="M4" s="88" t="s">
        <v>166</v>
      </c>
      <c r="N4" s="94" t="s">
        <v>167</v>
      </c>
      <c r="O4" s="140" t="s">
        <v>13</v>
      </c>
    </row>
    <row r="5" spans="1:15" ht="15" customHeight="1">
      <c r="A5" s="90" t="s">
        <v>121</v>
      </c>
      <c r="B5" s="108">
        <f>IF(ISNUMBER('STATISTICAL SERVICE 2013'!C36),'STATISTICAL SERVICE 2013'!C36,"")</f>
        <v>15291</v>
      </c>
      <c r="C5" s="107">
        <f>IF(ISNUMBER('STATISTICAL SERVICE 2013'!D36),'STATISTICAL SERVICE 2013'!D36,"")</f>
        <v>15232</v>
      </c>
      <c r="D5" s="107">
        <f>IF(ISNUMBER('STATISTICAL SERVICE 2013'!E36),'STATISTICAL SERVICE 2013'!E36,"")</f>
        <v>39170</v>
      </c>
      <c r="E5" s="107">
        <f>IF(ISNUMBER('STATISTICAL SERVICE 2013'!F36),'STATISTICAL SERVICE 2013'!F36,"")</f>
        <v>61888</v>
      </c>
      <c r="F5" s="107">
        <f>IF(ISNUMBER('STATISTICAL SERVICE 2013'!G36),'STATISTICAL SERVICE 2013'!G36,"")</f>
        <v>103579</v>
      </c>
      <c r="G5" s="107">
        <f>IF(ISNUMBER('STATISTICAL SERVICE 2013'!H36),'STATISTICAL SERVICE 2013'!H36,"")</f>
        <v>111156</v>
      </c>
      <c r="H5" s="107">
        <f>IF(ISNUMBER('STATISTICAL SERVICE 2013'!I36),'STATISTICAL SERVICE 2013'!I36,"")</f>
        <v>132566</v>
      </c>
      <c r="I5" s="107">
        <f>IF(ISNUMBER('STATISTICAL SERVICE 2013'!J36),'STATISTICAL SERVICE 2013'!J36,"")</f>
        <v>127118</v>
      </c>
      <c r="J5" s="107">
        <f>IF(ISNUMBER('STATISTICAL SERVICE 2013'!K36),'STATISTICAL SERVICE 2013'!K36,"")</f>
        <v>132620</v>
      </c>
      <c r="K5" s="107">
        <f>IF(ISNUMBER('STATISTICAL SERVICE 2013'!L36),'STATISTICAL SERVICE 2013'!L36,"")</f>
        <v>105081</v>
      </c>
      <c r="L5" s="107">
        <f>IF(ISNUMBER('STATISTICAL SERVICE 2013'!M36),'STATISTICAL SERVICE 2013'!M36,"")</f>
        <v>30413</v>
      </c>
      <c r="M5" s="107">
        <f>IF(ISNUMBER('STATISTICAL SERVICE 2013'!N36),'STATISTICAL SERVICE 2013'!N36,"")</f>
        <v>17115</v>
      </c>
      <c r="N5" s="109">
        <f aca="true" t="shared" si="0" ref="N5:N39">SUM(B5:M5)</f>
        <v>891229</v>
      </c>
      <c r="O5" s="95" t="s">
        <v>168</v>
      </c>
    </row>
    <row r="6" spans="1:15" ht="15" customHeight="1">
      <c r="A6" s="91" t="s">
        <v>136</v>
      </c>
      <c r="B6" s="110">
        <f>IF(ISNUMBER('STATISTICAL SERVICE 2013'!C42),'STATISTICAL SERVICE 2013'!C42,"")</f>
        <v>3930</v>
      </c>
      <c r="C6" s="111">
        <f>IF(ISNUMBER('STATISTICAL SERVICE 2013'!D42),'STATISTICAL SERVICE 2013'!D42,"")</f>
        <v>4098</v>
      </c>
      <c r="D6" s="111">
        <f>IF(ISNUMBER('STATISTICAL SERVICE 2013'!E42),'STATISTICAL SERVICE 2013'!E42,"")</f>
        <v>7686</v>
      </c>
      <c r="E6" s="111">
        <f>IF(ISNUMBER('STATISTICAL SERVICE 2013'!F42),'STATISTICAL SERVICE 2013'!F42,"")</f>
        <v>28531</v>
      </c>
      <c r="F6" s="111">
        <f>IF(ISNUMBER('STATISTICAL SERVICE 2013'!G42),'STATISTICAL SERVICE 2013'!G42,"")</f>
        <v>76776</v>
      </c>
      <c r="G6" s="111">
        <f>IF(ISNUMBER('STATISTICAL SERVICE 2013'!H42),'STATISTICAL SERVICE 2013'!H42,"")</f>
        <v>96618</v>
      </c>
      <c r="H6" s="111">
        <f>IF(ISNUMBER('STATISTICAL SERVICE 2013'!I42),'STATISTICAL SERVICE 2013'!I42,"")</f>
        <v>96641</v>
      </c>
      <c r="I6" s="111">
        <f>IF(ISNUMBER('STATISTICAL SERVICE 2013'!J42),'STATISTICAL SERVICE 2013'!J42,"")</f>
        <v>99215</v>
      </c>
      <c r="J6" s="111">
        <f>IF(ISNUMBER('STATISTICAL SERVICE 2013'!K42),'STATISTICAL SERVICE 2013'!K42,"")</f>
        <v>108426</v>
      </c>
      <c r="K6" s="111">
        <f>IF(ISNUMBER('STATISTICAL SERVICE 2013'!L42),'STATISTICAL SERVICE 2013'!L42,"")</f>
        <v>69326</v>
      </c>
      <c r="L6" s="111">
        <f>IF(ISNUMBER('STATISTICAL SERVICE 2013'!M42),'STATISTICAL SERVICE 2013'!M42,"")</f>
        <v>11665</v>
      </c>
      <c r="M6" s="111">
        <f>IF(ISNUMBER('STATISTICAL SERVICE 2013'!N42),'STATISTICAL SERVICE 2013'!N42,"")</f>
        <v>5664</v>
      </c>
      <c r="N6" s="112">
        <f t="shared" si="0"/>
        <v>608576</v>
      </c>
      <c r="O6" s="96" t="s">
        <v>183</v>
      </c>
    </row>
    <row r="7" spans="1:15" ht="15" customHeight="1">
      <c r="A7" s="91" t="s">
        <v>124</v>
      </c>
      <c r="B7" s="110">
        <f>IF(ISNUMBER('STATISTICAL SERVICE 2013'!C35),'STATISTICAL SERVICE 2013'!C35,"")</f>
        <v>601</v>
      </c>
      <c r="C7" s="111">
        <f>IF(ISNUMBER('STATISTICAL SERVICE 2013'!D35),'STATISTICAL SERVICE 2013'!D35,"")</f>
        <v>545</v>
      </c>
      <c r="D7" s="111">
        <f>IF(ISNUMBER('STATISTICAL SERVICE 2013'!E35),'STATISTICAL SERVICE 2013'!E35,"")</f>
        <v>2121</v>
      </c>
      <c r="E7" s="111">
        <f>IF(ISNUMBER('STATISTICAL SERVICE 2013'!F35),'STATISTICAL SERVICE 2013'!F35,"")</f>
        <v>9833</v>
      </c>
      <c r="F7" s="111">
        <f>IF(ISNUMBER('STATISTICAL SERVICE 2013'!G35),'STATISTICAL SERVICE 2013'!G35,"")</f>
        <v>17139</v>
      </c>
      <c r="G7" s="111">
        <f>IF(ISNUMBER('STATISTICAL SERVICE 2013'!H35),'STATISTICAL SERVICE 2013'!H35,"")</f>
        <v>17393</v>
      </c>
      <c r="H7" s="111">
        <f>IF(ISNUMBER('STATISTICAL SERVICE 2013'!I35),'STATISTICAL SERVICE 2013'!I35,"")</f>
        <v>18221</v>
      </c>
      <c r="I7" s="111">
        <f>IF(ISNUMBER('STATISTICAL SERVICE 2013'!J35),'STATISTICAL SERVICE 2013'!J35,"")</f>
        <v>18436</v>
      </c>
      <c r="J7" s="111">
        <f>IF(ISNUMBER('STATISTICAL SERVICE 2013'!K35),'STATISTICAL SERVICE 2013'!K35,"")</f>
        <v>19324</v>
      </c>
      <c r="K7" s="111">
        <f>IF(ISNUMBER('STATISTICAL SERVICE 2013'!L35),'STATISTICAL SERVICE 2013'!L35,"")</f>
        <v>11712</v>
      </c>
      <c r="L7" s="111">
        <f>IF(ISNUMBER('STATISTICAL SERVICE 2013'!M35),'STATISTICAL SERVICE 2013'!M35,"")</f>
        <v>1365</v>
      </c>
      <c r="M7" s="111">
        <f>IF(ISNUMBER('STATISTICAL SERVICE 2013'!N35),'STATISTICAL SERVICE 2013'!N35,"")</f>
        <v>1268</v>
      </c>
      <c r="N7" s="112">
        <f t="shared" si="0"/>
        <v>117958</v>
      </c>
      <c r="O7" s="96" t="s">
        <v>171</v>
      </c>
    </row>
    <row r="8" spans="1:15" ht="15" customHeight="1">
      <c r="A8" s="91" t="s">
        <v>125</v>
      </c>
      <c r="B8" s="110">
        <f>IF(ISNUMBER('STATISTICAL SERVICE 2013'!C39),'STATISTICAL SERVICE 2013'!C39,"")</f>
        <v>990</v>
      </c>
      <c r="C8" s="111">
        <f>IF(ISNUMBER('STATISTICAL SERVICE 2013'!D39),'STATISTICAL SERVICE 2013'!D39,"")</f>
        <v>872</v>
      </c>
      <c r="D8" s="111">
        <f>IF(ISNUMBER('STATISTICAL SERVICE 2013'!E39),'STATISTICAL SERVICE 2013'!E39,"")</f>
        <v>1204</v>
      </c>
      <c r="E8" s="111">
        <f>IF(ISNUMBER('STATISTICAL SERVICE 2013'!F39),'STATISTICAL SERVICE 2013'!F39,"")</f>
        <v>3790</v>
      </c>
      <c r="F8" s="111">
        <f>IF(ISNUMBER('STATISTICAL SERVICE 2013'!G39),'STATISTICAL SERVICE 2013'!G39,"")</f>
        <v>9913</v>
      </c>
      <c r="G8" s="111">
        <f>IF(ISNUMBER('STATISTICAL SERVICE 2013'!H39),'STATISTICAL SERVICE 2013'!H39,"")</f>
        <v>10049</v>
      </c>
      <c r="H8" s="111">
        <f>IF(ISNUMBER('STATISTICAL SERVICE 2013'!I39),'STATISTICAL SERVICE 2013'!I39,"")</f>
        <v>12787</v>
      </c>
      <c r="I8" s="111">
        <f>IF(ISNUMBER('STATISTICAL SERVICE 2013'!J39),'STATISTICAL SERVICE 2013'!J39,"")</f>
        <v>8876</v>
      </c>
      <c r="J8" s="111">
        <f>IF(ISNUMBER('STATISTICAL SERVICE 2013'!K39),'STATISTICAL SERVICE 2013'!K39,"")</f>
        <v>9962</v>
      </c>
      <c r="K8" s="111">
        <f>IF(ISNUMBER('STATISTICAL SERVICE 2013'!L39),'STATISTICAL SERVICE 2013'!L39,"")</f>
        <v>4969</v>
      </c>
      <c r="L8" s="111">
        <f>IF(ISNUMBER('STATISTICAL SERVICE 2013'!M39),'STATISTICAL SERVICE 2013'!M39,"")</f>
        <v>1469</v>
      </c>
      <c r="M8" s="111">
        <f>IF(ISNUMBER('STATISTICAL SERVICE 2013'!N39),'STATISTICAL SERVICE 2013'!N39,"")</f>
        <v>855</v>
      </c>
      <c r="N8" s="112">
        <f t="shared" si="0"/>
        <v>65736</v>
      </c>
      <c r="O8" s="96" t="s">
        <v>172</v>
      </c>
    </row>
    <row r="9" spans="1:15" ht="15" customHeight="1">
      <c r="A9" s="91" t="s">
        <v>126</v>
      </c>
      <c r="B9" s="110">
        <f>IF(ISNUMBER('STATISTICAL SERVICE 2013'!C34),'STATISTICAL SERVICE 2013'!C34,"")</f>
        <v>82</v>
      </c>
      <c r="C9" s="111">
        <f>IF(ISNUMBER('STATISTICAL SERVICE 2013'!D34),'STATISTICAL SERVICE 2013'!D34,"")</f>
        <v>78</v>
      </c>
      <c r="D9" s="111">
        <f>IF(ISNUMBER('STATISTICAL SERVICE 2013'!E34),'STATISTICAL SERVICE 2013'!E34,"")</f>
        <v>247</v>
      </c>
      <c r="E9" s="111">
        <f>IF(ISNUMBER('STATISTICAL SERVICE 2013'!F34),'STATISTICAL SERVICE 2013'!F34,"")</f>
        <v>3448</v>
      </c>
      <c r="F9" s="111">
        <f>IF(ISNUMBER('STATISTICAL SERVICE 2013'!G34),'STATISTICAL SERVICE 2013'!G34,"")</f>
        <v>4169</v>
      </c>
      <c r="G9" s="111">
        <f>IF(ISNUMBER('STATISTICAL SERVICE 2013'!H34),'STATISTICAL SERVICE 2013'!H34,"")</f>
        <v>3866</v>
      </c>
      <c r="H9" s="111">
        <f>IF(ISNUMBER('STATISTICAL SERVICE 2013'!I34),'STATISTICAL SERVICE 2013'!I34,"")</f>
        <v>4023</v>
      </c>
      <c r="I9" s="111">
        <f>IF(ISNUMBER('STATISTICAL SERVICE 2013'!J34),'STATISTICAL SERVICE 2013'!J34,"")</f>
        <v>2857</v>
      </c>
      <c r="J9" s="111">
        <f>IF(ISNUMBER('STATISTICAL SERVICE 2013'!K34),'STATISTICAL SERVICE 2013'!K34,"")</f>
        <v>4613</v>
      </c>
      <c r="K9" s="111">
        <f>IF(ISNUMBER('STATISTICAL SERVICE 2013'!L34),'STATISTICAL SERVICE 2013'!L34,"")</f>
        <v>4667</v>
      </c>
      <c r="L9" s="111">
        <f>IF(ISNUMBER('STATISTICAL SERVICE 2013'!M34),'STATISTICAL SERVICE 2013'!M34,"")</f>
        <v>36</v>
      </c>
      <c r="M9" s="111">
        <f>IF(ISNUMBER('STATISTICAL SERVICE 2013'!N34),'STATISTICAL SERVICE 2013'!N34,"")</f>
        <v>295</v>
      </c>
      <c r="N9" s="112">
        <f t="shared" si="0"/>
        <v>28381</v>
      </c>
      <c r="O9" s="96" t="s">
        <v>173</v>
      </c>
    </row>
    <row r="10" spans="1:15" ht="15" customHeight="1">
      <c r="A10" s="91" t="s">
        <v>127</v>
      </c>
      <c r="B10" s="110">
        <f>IF(ISNUMBER('STATISTICAL SERVICE 2013'!C14),'STATISTICAL SERVICE 2013'!C14,"")</f>
        <v>86</v>
      </c>
      <c r="C10" s="111">
        <f>IF(ISNUMBER('STATISTICAL SERVICE 2013'!D14),'STATISTICAL SERVICE 2013'!D14,"")</f>
        <v>192</v>
      </c>
      <c r="D10" s="111">
        <f>IF(ISNUMBER('STATISTICAL SERVICE 2013'!E14),'STATISTICAL SERVICE 2013'!E14,"")</f>
        <v>620</v>
      </c>
      <c r="E10" s="111">
        <f>IF(ISNUMBER('STATISTICAL SERVICE 2013'!F14),'STATISTICAL SERVICE 2013'!F14,"")</f>
        <v>3084</v>
      </c>
      <c r="F10" s="111">
        <f>IF(ISNUMBER('STATISTICAL SERVICE 2013'!G14),'STATISTICAL SERVICE 2013'!G14,"")</f>
        <v>3282</v>
      </c>
      <c r="G10" s="111">
        <f>IF(ISNUMBER('STATISTICAL SERVICE 2013'!H14),'STATISTICAL SERVICE 2013'!H14,"")</f>
        <v>3976</v>
      </c>
      <c r="H10" s="111">
        <f>IF(ISNUMBER('STATISTICAL SERVICE 2013'!I14),'STATISTICAL SERVICE 2013'!I14,"")</f>
        <v>7533</v>
      </c>
      <c r="I10" s="111">
        <f>IF(ISNUMBER('STATISTICAL SERVICE 2013'!J14),'STATISTICAL SERVICE 2013'!J14,"")</f>
        <v>4570</v>
      </c>
      <c r="J10" s="111">
        <f>IF(ISNUMBER('STATISTICAL SERVICE 2013'!K14),'STATISTICAL SERVICE 2013'!K14,"")</f>
        <v>3327</v>
      </c>
      <c r="K10" s="111">
        <f>IF(ISNUMBER('STATISTICAL SERVICE 2013'!L14),'STATISTICAL SERVICE 2013'!L14,"")</f>
        <v>2693</v>
      </c>
      <c r="L10" s="111">
        <f>IF(ISNUMBER('STATISTICAL SERVICE 2013'!M14),'STATISTICAL SERVICE 2013'!M14,"")</f>
        <v>337</v>
      </c>
      <c r="M10" s="111">
        <f>IF(ISNUMBER('STATISTICAL SERVICE 2013'!N14),'STATISTICAL SERVICE 2013'!N14,"")</f>
        <v>311</v>
      </c>
      <c r="N10" s="112">
        <f t="shared" si="0"/>
        <v>30011</v>
      </c>
      <c r="O10" s="96" t="s">
        <v>174</v>
      </c>
    </row>
    <row r="11" spans="1:15" ht="15" customHeight="1">
      <c r="A11" s="91" t="s">
        <v>122</v>
      </c>
      <c r="B11" s="110">
        <f>IF(ISNUMBER('STATISTICAL SERVICE 2013'!C15),'STATISTICAL SERVICE 2013'!C15,"")</f>
        <v>2905</v>
      </c>
      <c r="C11" s="111">
        <f>IF(ISNUMBER('STATISTICAL SERVICE 2013'!D15),'STATISTICAL SERVICE 2013'!D15,"")</f>
        <v>3719</v>
      </c>
      <c r="D11" s="111">
        <f>IF(ISNUMBER('STATISTICAL SERVICE 2013'!E15),'STATISTICAL SERVICE 2013'!E15,"")</f>
        <v>11113</v>
      </c>
      <c r="E11" s="111">
        <f>IF(ISNUMBER('STATISTICAL SERVICE 2013'!F15),'STATISTICAL SERVICE 2013'!F15,"")</f>
        <v>10291</v>
      </c>
      <c r="F11" s="111">
        <f>IF(ISNUMBER('STATISTICAL SERVICE 2013'!G15),'STATISTICAL SERVICE 2013'!G15,"")</f>
        <v>10923</v>
      </c>
      <c r="G11" s="111">
        <f>IF(ISNUMBER('STATISTICAL SERVICE 2013'!H15),'STATISTICAL SERVICE 2013'!H15,"")</f>
        <v>9554</v>
      </c>
      <c r="H11" s="111">
        <f>IF(ISNUMBER('STATISTICAL SERVICE 2013'!I15),'STATISTICAL SERVICE 2013'!I15,"")</f>
        <v>7677</v>
      </c>
      <c r="I11" s="111">
        <f>IF(ISNUMBER('STATISTICAL SERVICE 2013'!J15),'STATISTICAL SERVICE 2013'!J15,"")</f>
        <v>8693</v>
      </c>
      <c r="J11" s="111">
        <f>IF(ISNUMBER('STATISTICAL SERVICE 2013'!K15),'STATISTICAL SERVICE 2013'!K15,"")</f>
        <v>9736</v>
      </c>
      <c r="K11" s="111">
        <f>IF(ISNUMBER('STATISTICAL SERVICE 2013'!L15),'STATISTICAL SERVICE 2013'!L15,"")</f>
        <v>14967</v>
      </c>
      <c r="L11" s="111">
        <f>IF(ISNUMBER('STATISTICAL SERVICE 2013'!M15),'STATISTICAL SERVICE 2013'!M15,"")</f>
        <v>7475</v>
      </c>
      <c r="M11" s="111">
        <f>IF(ISNUMBER('STATISTICAL SERVICE 2013'!N15),'STATISTICAL SERVICE 2013'!N15,"")</f>
        <v>1877</v>
      </c>
      <c r="N11" s="112">
        <f t="shared" si="0"/>
        <v>98930</v>
      </c>
      <c r="O11" s="96" t="s">
        <v>169</v>
      </c>
    </row>
    <row r="12" spans="1:15" ht="15" customHeight="1">
      <c r="A12" s="91" t="s">
        <v>123</v>
      </c>
      <c r="B12" s="110">
        <f>IF(ISNUMBER('STATISTICAL SERVICE 2013'!C17),'STATISTICAL SERVICE 2013'!C17,"")</f>
        <v>8030</v>
      </c>
      <c r="C12" s="111">
        <f>IF(ISNUMBER('STATISTICAL SERVICE 2013'!D17),'STATISTICAL SERVICE 2013'!D17,"")</f>
        <v>6540</v>
      </c>
      <c r="D12" s="111">
        <f>IF(ISNUMBER('STATISTICAL SERVICE 2013'!E17),'STATISTICAL SERVICE 2013'!E17,"")</f>
        <v>8056</v>
      </c>
      <c r="E12" s="111">
        <f>IF(ISNUMBER('STATISTICAL SERVICE 2013'!F17),'STATISTICAL SERVICE 2013'!F17,"")</f>
        <v>8456</v>
      </c>
      <c r="F12" s="111">
        <f>IF(ISNUMBER('STATISTICAL SERVICE 2013'!G17),'STATISTICAL SERVICE 2013'!G17,"")</f>
        <v>9311</v>
      </c>
      <c r="G12" s="111">
        <f>IF(ISNUMBER('STATISTICAL SERVICE 2013'!H17),'STATISTICAL SERVICE 2013'!H17,"")</f>
        <v>9206</v>
      </c>
      <c r="H12" s="111">
        <f>IF(ISNUMBER('STATISTICAL SERVICE 2013'!I17),'STATISTICAL SERVICE 2013'!I17,"")</f>
        <v>11205</v>
      </c>
      <c r="I12" s="111">
        <f>IF(ISNUMBER('STATISTICAL SERVICE 2013'!J17),'STATISTICAL SERVICE 2013'!J17,"")</f>
        <v>9129</v>
      </c>
      <c r="J12" s="111">
        <f>IF(ISNUMBER('STATISTICAL SERVICE 2013'!K17),'STATISTICAL SERVICE 2013'!K17,"")</f>
        <v>9427</v>
      </c>
      <c r="K12" s="111">
        <f>IF(ISNUMBER('STATISTICAL SERVICE 2013'!L17),'STATISTICAL SERVICE 2013'!L17,"")</f>
        <v>9601</v>
      </c>
      <c r="L12" s="111">
        <f>IF(ISNUMBER('STATISTICAL SERVICE 2013'!M17),'STATISTICAL SERVICE 2013'!M17,"")</f>
        <v>8411</v>
      </c>
      <c r="M12" s="111">
        <f>IF(ISNUMBER('STATISTICAL SERVICE 2013'!N17),'STATISTICAL SERVICE 2013'!N17,"")</f>
        <v>7577</v>
      </c>
      <c r="N12" s="112">
        <f t="shared" si="0"/>
        <v>104949</v>
      </c>
      <c r="O12" s="96" t="s">
        <v>170</v>
      </c>
    </row>
    <row r="13" spans="1:15" ht="15" customHeight="1">
      <c r="A13" s="91" t="s">
        <v>129</v>
      </c>
      <c r="B13" s="110">
        <f>IF(ISNUMBER('STATISTICAL SERVICE 2013'!C40),'STATISTICAL SERVICE 2013'!C40,"")</f>
        <v>342</v>
      </c>
      <c r="C13" s="111">
        <f>IF(ISNUMBER('STATISTICAL SERVICE 2013'!D40),'STATISTICAL SERVICE 2013'!D40,"")</f>
        <v>503</v>
      </c>
      <c r="D13" s="111">
        <f>IF(ISNUMBER('STATISTICAL SERVICE 2013'!E40),'STATISTICAL SERVICE 2013'!E40,"")</f>
        <v>1681</v>
      </c>
      <c r="E13" s="111">
        <f>IF(ISNUMBER('STATISTICAL SERVICE 2013'!F40),'STATISTICAL SERVICE 2013'!F40,"")</f>
        <v>2418</v>
      </c>
      <c r="F13" s="111">
        <f>IF(ISNUMBER('STATISTICAL SERVICE 2013'!G40),'STATISTICAL SERVICE 2013'!G40,"")</f>
        <v>3559</v>
      </c>
      <c r="G13" s="111">
        <f>IF(ISNUMBER('STATISTICAL SERVICE 2013'!H40),'STATISTICAL SERVICE 2013'!H40,"")</f>
        <v>3981</v>
      </c>
      <c r="H13" s="111">
        <f>IF(ISNUMBER('STATISTICAL SERVICE 2013'!I40),'STATISTICAL SERVICE 2013'!I40,"")</f>
        <v>7860</v>
      </c>
      <c r="I13" s="111">
        <f>IF(ISNUMBER('STATISTICAL SERVICE 2013'!J40),'STATISTICAL SERVICE 2013'!J40,"")</f>
        <v>5951</v>
      </c>
      <c r="J13" s="111">
        <f>IF(ISNUMBER('STATISTICAL SERVICE 2013'!K40),'STATISTICAL SERVICE 2013'!K40,"")</f>
        <v>7019</v>
      </c>
      <c r="K13" s="111">
        <f>IF(ISNUMBER('STATISTICAL SERVICE 2013'!L40),'STATISTICAL SERVICE 2013'!L40,"")</f>
        <v>7085</v>
      </c>
      <c r="L13" s="111">
        <f>IF(ISNUMBER('STATISTICAL SERVICE 2013'!M40),'STATISTICAL SERVICE 2013'!M40,"")</f>
        <v>858</v>
      </c>
      <c r="M13" s="111">
        <f>IF(ISNUMBER('STATISTICAL SERVICE 2013'!N40),'STATISTICAL SERVICE 2013'!N40,"")</f>
        <v>448</v>
      </c>
      <c r="N13" s="112">
        <f t="shared" si="0"/>
        <v>41705</v>
      </c>
      <c r="O13" s="96" t="s">
        <v>176</v>
      </c>
    </row>
    <row r="14" spans="1:15" ht="15" customHeight="1">
      <c r="A14" s="91" t="s">
        <v>130</v>
      </c>
      <c r="B14" s="110">
        <f>IF(ISNUMBER('STATISTICAL SERVICE 2013'!C27),'STATISTICAL SERVICE 2013'!C27,"")</f>
        <v>213</v>
      </c>
      <c r="C14" s="111">
        <f>IF(ISNUMBER('STATISTICAL SERVICE 2013'!D27),'STATISTICAL SERVICE 2013'!D27,"")</f>
        <v>309</v>
      </c>
      <c r="D14" s="111">
        <f>IF(ISNUMBER('STATISTICAL SERVICE 2013'!E27),'STATISTICAL SERVICE 2013'!E27,"")</f>
        <v>498</v>
      </c>
      <c r="E14" s="111">
        <f>IF(ISNUMBER('STATISTICAL SERVICE 2013'!F27),'STATISTICAL SERVICE 2013'!F27,"")</f>
        <v>2277</v>
      </c>
      <c r="F14" s="111">
        <f>IF(ISNUMBER('STATISTICAL SERVICE 2013'!G27),'STATISTICAL SERVICE 2013'!G27,"")</f>
        <v>2749</v>
      </c>
      <c r="G14" s="111">
        <f>IF(ISNUMBER('STATISTICAL SERVICE 2013'!H27),'STATISTICAL SERVICE 2013'!H27,"")</f>
        <v>2075</v>
      </c>
      <c r="H14" s="111">
        <f>IF(ISNUMBER('STATISTICAL SERVICE 2013'!I27),'STATISTICAL SERVICE 2013'!I27,"")</f>
        <v>2950</v>
      </c>
      <c r="I14" s="111">
        <f>IF(ISNUMBER('STATISTICAL SERVICE 2013'!J27),'STATISTICAL SERVICE 2013'!J27,"")</f>
        <v>2337</v>
      </c>
      <c r="J14" s="111">
        <f>IF(ISNUMBER('STATISTICAL SERVICE 2013'!K27),'STATISTICAL SERVICE 2013'!K27,"")</f>
        <v>2224</v>
      </c>
      <c r="K14" s="111">
        <f>IF(ISNUMBER('STATISTICAL SERVICE 2013'!L27),'STATISTICAL SERVICE 2013'!L27,"")</f>
        <v>3514</v>
      </c>
      <c r="L14" s="111">
        <f>IF(ISNUMBER('STATISTICAL SERVICE 2013'!M27),'STATISTICAL SERVICE 2013'!M27,"")</f>
        <v>429</v>
      </c>
      <c r="M14" s="111">
        <f>IF(ISNUMBER('STATISTICAL SERVICE 2013'!N27),'STATISTICAL SERVICE 2013'!N27,"")</f>
        <v>666</v>
      </c>
      <c r="N14" s="112">
        <f t="shared" si="0"/>
        <v>20241</v>
      </c>
      <c r="O14" s="96" t="s">
        <v>177</v>
      </c>
    </row>
    <row r="15" spans="1:15" ht="15" customHeight="1">
      <c r="A15" s="91" t="s">
        <v>128</v>
      </c>
      <c r="B15" s="110">
        <f>IF(ISNUMBER('STATISTICAL SERVICE 2013'!C19),'STATISTICAL SERVICE 2013'!C19,"")</f>
        <v>818</v>
      </c>
      <c r="C15" s="111">
        <f>IF(ISNUMBER('STATISTICAL SERVICE 2013'!D19),'STATISTICAL SERVICE 2013'!D19,"")</f>
        <v>520</v>
      </c>
      <c r="D15" s="111">
        <f>IF(ISNUMBER('STATISTICAL SERVICE 2013'!E19),'STATISTICAL SERVICE 2013'!E19,"")</f>
        <v>1059</v>
      </c>
      <c r="E15" s="111">
        <f>IF(ISNUMBER('STATISTICAL SERVICE 2013'!F19),'STATISTICAL SERVICE 2013'!F19,"")</f>
        <v>3456</v>
      </c>
      <c r="F15" s="111">
        <f>IF(ISNUMBER('STATISTICAL SERVICE 2013'!G19),'STATISTICAL SERVICE 2013'!G19,"")</f>
        <v>3577</v>
      </c>
      <c r="G15" s="111">
        <f>IF(ISNUMBER('STATISTICAL SERVICE 2013'!H19),'STATISTICAL SERVICE 2013'!H19,"")</f>
        <v>2633</v>
      </c>
      <c r="H15" s="111">
        <f>IF(ISNUMBER('STATISTICAL SERVICE 2013'!I19),'STATISTICAL SERVICE 2013'!I19,"")</f>
        <v>3635</v>
      </c>
      <c r="I15" s="111">
        <f>IF(ISNUMBER('STATISTICAL SERVICE 2013'!J19),'STATISTICAL SERVICE 2013'!J19,"")</f>
        <v>4686</v>
      </c>
      <c r="J15" s="111">
        <f>IF(ISNUMBER('STATISTICAL SERVICE 2013'!K19),'STATISTICAL SERVICE 2013'!K19,"")</f>
        <v>2121</v>
      </c>
      <c r="K15" s="111">
        <f>IF(ISNUMBER('STATISTICAL SERVICE 2013'!L19),'STATISTICAL SERVICE 2013'!L19,"")</f>
        <v>1994</v>
      </c>
      <c r="L15" s="111">
        <f>IF(ISNUMBER('STATISTICAL SERVICE 2013'!M19),'STATISTICAL SERVICE 2013'!M19,"")</f>
        <v>1448</v>
      </c>
      <c r="M15" s="111">
        <f>IF(ISNUMBER('STATISTICAL SERVICE 2013'!N19),'STATISTICAL SERVICE 2013'!N19,"")</f>
        <v>1207</v>
      </c>
      <c r="N15" s="112">
        <f t="shared" si="0"/>
        <v>27154</v>
      </c>
      <c r="O15" s="96" t="s">
        <v>175</v>
      </c>
    </row>
    <row r="16" spans="1:15" ht="15" customHeight="1">
      <c r="A16" s="91" t="s">
        <v>142</v>
      </c>
      <c r="B16" s="110">
        <f>IF(ISNUMBER('STATISTICAL SERVICE 2013'!C31),'STATISTICAL SERVICE 2013'!C31,"")</f>
        <v>229</v>
      </c>
      <c r="C16" s="111">
        <f>IF(ISNUMBER('STATISTICAL SERVICE 2013'!D31),'STATISTICAL SERVICE 2013'!D31,"")</f>
        <v>509</v>
      </c>
      <c r="D16" s="111">
        <f>IF(ISNUMBER('STATISTICAL SERVICE 2013'!E31),'STATISTICAL SERVICE 2013'!E31,"")</f>
        <v>789</v>
      </c>
      <c r="E16" s="111">
        <f>IF(ISNUMBER('STATISTICAL SERVICE 2013'!F31),'STATISTICAL SERVICE 2013'!F31,"")</f>
        <v>1332</v>
      </c>
      <c r="F16" s="111">
        <f>IF(ISNUMBER('STATISTICAL SERVICE 2013'!G31),'STATISTICAL SERVICE 2013'!G31,"")</f>
        <v>1344</v>
      </c>
      <c r="G16" s="111">
        <f>IF(ISNUMBER('STATISTICAL SERVICE 2013'!H31),'STATISTICAL SERVICE 2013'!H31,"")</f>
        <v>1442</v>
      </c>
      <c r="H16" s="111">
        <f>IF(ISNUMBER('STATISTICAL SERVICE 2013'!I31),'STATISTICAL SERVICE 2013'!I31,"")</f>
        <v>1749</v>
      </c>
      <c r="I16" s="111">
        <f>IF(ISNUMBER('STATISTICAL SERVICE 2013'!J31),'STATISTICAL SERVICE 2013'!J31,"")</f>
        <v>2022</v>
      </c>
      <c r="J16" s="111">
        <f>IF(ISNUMBER('STATISTICAL SERVICE 2013'!K31),'STATISTICAL SERVICE 2013'!K31,"")</f>
        <v>2054</v>
      </c>
      <c r="K16" s="111">
        <f>IF(ISNUMBER('STATISTICAL SERVICE 2013'!L31),'STATISTICAL SERVICE 2013'!L31,"")</f>
        <v>1703</v>
      </c>
      <c r="L16" s="111">
        <f>IF(ISNUMBER('STATISTICAL SERVICE 2013'!M31),'STATISTICAL SERVICE 2013'!M31,"")</f>
        <v>703</v>
      </c>
      <c r="M16" s="111">
        <f>IF(ISNUMBER('STATISTICAL SERVICE 2013'!N31),'STATISTICAL SERVICE 2013'!N31,"")</f>
        <v>929</v>
      </c>
      <c r="N16" s="112">
        <f t="shared" si="0"/>
        <v>14805</v>
      </c>
      <c r="O16" s="96" t="s">
        <v>189</v>
      </c>
    </row>
    <row r="17" spans="1:15" ht="15" customHeight="1">
      <c r="A17" s="91" t="s">
        <v>131</v>
      </c>
      <c r="B17" s="110">
        <f>IF(ISNUMBER('STATISTICAL SERVICE 2013'!C11),'STATISTICAL SERVICE 2013'!C11+'STATISTICAL SERVICE 2013'!C24,"")</f>
        <v>195</v>
      </c>
      <c r="C17" s="111">
        <f>IF(ISNUMBER('STATISTICAL SERVICE 2013'!D11),'STATISTICAL SERVICE 2013'!D11+'STATISTICAL SERVICE 2013'!D24,"")</f>
        <v>162</v>
      </c>
      <c r="D17" s="111">
        <f>IF(ISNUMBER('STATISTICAL SERVICE 2013'!E11),'STATISTICAL SERVICE 2013'!E11+'STATISTICAL SERVICE 2013'!E24,"")</f>
        <v>1836</v>
      </c>
      <c r="E17" s="111">
        <f>IF(ISNUMBER('STATISTICAL SERVICE 2013'!F11),'STATISTICAL SERVICE 2013'!F11+'STATISTICAL SERVICE 2013'!F24,"")</f>
        <v>2676</v>
      </c>
      <c r="F17" s="111">
        <f>IF(ISNUMBER('STATISTICAL SERVICE 2013'!G11),'STATISTICAL SERVICE 2013'!G11+'STATISTICAL SERVICE 2013'!G24,"")</f>
        <v>2844</v>
      </c>
      <c r="G17" s="111">
        <f>IF(ISNUMBER('STATISTICAL SERVICE 2013'!H11),'STATISTICAL SERVICE 2013'!H11+'STATISTICAL SERVICE 2013'!H24,"")</f>
        <v>3447</v>
      </c>
      <c r="H17" s="111">
        <f>IF(ISNUMBER('STATISTICAL SERVICE 2013'!I11),'STATISTICAL SERVICE 2013'!I11+'STATISTICAL SERVICE 2013'!I24,"")</f>
        <v>4397</v>
      </c>
      <c r="I17" s="111">
        <f>IF(ISNUMBER('STATISTICAL SERVICE 2013'!J11),'STATISTICAL SERVICE 2013'!J11+'STATISTICAL SERVICE 2013'!J24,"")</f>
        <v>3798</v>
      </c>
      <c r="J17" s="111">
        <f>IF(ISNUMBER('STATISTICAL SERVICE 2013'!K11),'STATISTICAL SERVICE 2013'!K11+'STATISTICAL SERVICE 2013'!K24,"")</f>
        <v>3451</v>
      </c>
      <c r="K17" s="111">
        <f>IF(ISNUMBER('STATISTICAL SERVICE 2013'!L11),'STATISTICAL SERVICE 2013'!L11+'STATISTICAL SERVICE 2013'!L24,"")</f>
        <v>3228</v>
      </c>
      <c r="L17" s="111">
        <f>IF(ISNUMBER('STATISTICAL SERVICE 2013'!M11),'STATISTICAL SERVICE 2013'!M11+'STATISTICAL SERVICE 2013'!M24,"")</f>
        <v>1997</v>
      </c>
      <c r="M17" s="111">
        <f>IF(ISNUMBER('STATISTICAL SERVICE 2013'!N11),'STATISTICAL SERVICE 2013'!N11+'STATISTICAL SERVICE 2013'!N24,"")</f>
        <v>1303</v>
      </c>
      <c r="N17" s="112">
        <f t="shared" si="0"/>
        <v>29334</v>
      </c>
      <c r="O17" s="96" t="s">
        <v>178</v>
      </c>
    </row>
    <row r="18" spans="1:15" ht="15" customHeight="1">
      <c r="A18" s="91" t="s">
        <v>138</v>
      </c>
      <c r="B18" s="111">
        <f>IF(ISNUMBER('STATISTICAL SERVICE 2013'!C29),'STATISTICAL SERVICE 2013'!C29,"")</f>
        <v>1002</v>
      </c>
      <c r="C18" s="111">
        <f>IF(ISNUMBER('STATISTICAL SERVICE 2013'!D29),'STATISTICAL SERVICE 2013'!D29,"")</f>
        <v>1072</v>
      </c>
      <c r="D18" s="111">
        <f>IF(ISNUMBER('STATISTICAL SERVICE 2013'!E29),'STATISTICAL SERVICE 2013'!E29,"")</f>
        <v>1323</v>
      </c>
      <c r="E18" s="111">
        <f>IF(ISNUMBER('STATISTICAL SERVICE 2013'!F29),'STATISTICAL SERVICE 2013'!F29,"")</f>
        <v>2133</v>
      </c>
      <c r="F18" s="111">
        <f>IF(ISNUMBER('STATISTICAL SERVICE 2013'!G29),'STATISTICAL SERVICE 2013'!G29,"")</f>
        <v>2269</v>
      </c>
      <c r="G18" s="111">
        <f>IF(ISNUMBER('STATISTICAL SERVICE 2013'!H29),'STATISTICAL SERVICE 2013'!H29,"")</f>
        <v>2827</v>
      </c>
      <c r="H18" s="111">
        <f>IF(ISNUMBER('STATISTICAL SERVICE 2013'!I29),'STATISTICAL SERVICE 2013'!I29,"")</f>
        <v>3512</v>
      </c>
      <c r="I18" s="111">
        <f>IF(ISNUMBER('STATISTICAL SERVICE 2013'!J29),'STATISTICAL SERVICE 2013'!J29,"")</f>
        <v>3110</v>
      </c>
      <c r="J18" s="111">
        <f>IF(ISNUMBER('STATISTICAL SERVICE 2013'!K29),'STATISTICAL SERVICE 2013'!K29,"")</f>
        <v>3456</v>
      </c>
      <c r="K18" s="111">
        <f>IF(ISNUMBER('STATISTICAL SERVICE 2013'!L29),'STATISTICAL SERVICE 2013'!L29,"")</f>
        <v>1992</v>
      </c>
      <c r="L18" s="111">
        <f>IF(ISNUMBER('STATISTICAL SERVICE 2013'!M29),'STATISTICAL SERVICE 2013'!M29,"")</f>
        <v>908</v>
      </c>
      <c r="M18" s="111">
        <f>IF(ISNUMBER('STATISTICAL SERVICE 2013'!N29),'STATISTICAL SERVICE 2013'!N29,"")</f>
        <v>1271</v>
      </c>
      <c r="N18" s="112">
        <f t="shared" si="0"/>
        <v>24875</v>
      </c>
      <c r="O18" s="96" t="s">
        <v>185</v>
      </c>
    </row>
    <row r="19" spans="1:15" ht="15" customHeight="1">
      <c r="A19" s="91" t="s">
        <v>132</v>
      </c>
      <c r="B19" s="110">
        <f>IF(ISNUMBER('STATISTICAL SERVICE 2013'!C28),'STATISTICAL SERVICE 2013'!C28,"")</f>
        <v>1025</v>
      </c>
      <c r="C19" s="111">
        <f>IF(ISNUMBER('STATISTICAL SERVICE 2013'!D28),'STATISTICAL SERVICE 2013'!D28,"")</f>
        <v>332</v>
      </c>
      <c r="D19" s="111">
        <f>IF(ISNUMBER('STATISTICAL SERVICE 2013'!E28),'STATISTICAL SERVICE 2013'!E28,"")</f>
        <v>921</v>
      </c>
      <c r="E19" s="111">
        <f>IF(ISNUMBER('STATISTICAL SERVICE 2013'!F28),'STATISTICAL SERVICE 2013'!F28,"")</f>
        <v>1202</v>
      </c>
      <c r="F19" s="111">
        <f>IF(ISNUMBER('STATISTICAL SERVICE 2013'!G28),'STATISTICAL SERVICE 2013'!G28,"")</f>
        <v>1466</v>
      </c>
      <c r="G19" s="111">
        <f>IF(ISNUMBER('STATISTICAL SERVICE 2013'!H28),'STATISTICAL SERVICE 2013'!H28,"")</f>
        <v>1419</v>
      </c>
      <c r="H19" s="111">
        <f>IF(ISNUMBER('STATISTICAL SERVICE 2013'!I28),'STATISTICAL SERVICE 2013'!I28,"")</f>
        <v>1903</v>
      </c>
      <c r="I19" s="111">
        <f>IF(ISNUMBER('STATISTICAL SERVICE 2013'!J28),'STATISTICAL SERVICE 2013'!J28,"")</f>
        <v>2058</v>
      </c>
      <c r="J19" s="111">
        <f>IF(ISNUMBER('STATISTICAL SERVICE 2013'!K28),'STATISTICAL SERVICE 2013'!K28,"")</f>
        <v>2114</v>
      </c>
      <c r="K19" s="111">
        <f>IF(ISNUMBER('STATISTICAL SERVICE 2013'!L28),'STATISTICAL SERVICE 2013'!L28,"")</f>
        <v>2847</v>
      </c>
      <c r="L19" s="111">
        <f>IF(ISNUMBER('STATISTICAL SERVICE 2013'!M28),'STATISTICAL SERVICE 2013'!M28,"")</f>
        <v>1267</v>
      </c>
      <c r="M19" s="111">
        <f>IF(ISNUMBER('STATISTICAL SERVICE 2013'!N28),'STATISTICAL SERVICE 2013'!N28,"")</f>
        <v>246</v>
      </c>
      <c r="N19" s="112">
        <f t="shared" si="0"/>
        <v>16800</v>
      </c>
      <c r="O19" s="96" t="s">
        <v>179</v>
      </c>
    </row>
    <row r="20" spans="1:15" ht="15" customHeight="1">
      <c r="A20" s="91" t="s">
        <v>140</v>
      </c>
      <c r="B20" s="110">
        <f>IF(ISNUMBER('STATISTICAL SERVICE 2013'!C13),'STATISTICAL SERVICE 2013'!C13,"")</f>
        <v>93</v>
      </c>
      <c r="C20" s="111">
        <f>IF(ISNUMBER('STATISTICAL SERVICE 2013'!D13),'STATISTICAL SERVICE 2013'!D13,"")</f>
        <v>208</v>
      </c>
      <c r="D20" s="111">
        <f>IF(ISNUMBER('STATISTICAL SERVICE 2013'!E13),'STATISTICAL SERVICE 2013'!E13,"")</f>
        <v>168</v>
      </c>
      <c r="E20" s="111">
        <f>IF(ISNUMBER('STATISTICAL SERVICE 2013'!F13),'STATISTICAL SERVICE 2013'!F13,"")</f>
        <v>267</v>
      </c>
      <c r="F20" s="111">
        <f>IF(ISNUMBER('STATISTICAL SERVICE 2013'!G13),'STATISTICAL SERVICE 2013'!G13,"")</f>
        <v>876</v>
      </c>
      <c r="G20" s="111">
        <f>IF(ISNUMBER('STATISTICAL SERVICE 2013'!H13),'STATISTICAL SERVICE 2013'!H13,"")</f>
        <v>1816</v>
      </c>
      <c r="H20" s="111">
        <f>IF(ISNUMBER('STATISTICAL SERVICE 2013'!I13),'STATISTICAL SERVICE 2013'!I13,"")</f>
        <v>2372</v>
      </c>
      <c r="I20" s="111">
        <f>IF(ISNUMBER('STATISTICAL SERVICE 2013'!J13),'STATISTICAL SERVICE 2013'!J13,"")</f>
        <v>1673</v>
      </c>
      <c r="J20" s="111">
        <f>IF(ISNUMBER('STATISTICAL SERVICE 2013'!K13),'STATISTICAL SERVICE 2013'!K13,"")</f>
        <v>2166</v>
      </c>
      <c r="K20" s="111">
        <f>IF(ISNUMBER('STATISTICAL SERVICE 2013'!L13),'STATISTICAL SERVICE 2013'!L13,"")</f>
        <v>1528</v>
      </c>
      <c r="L20" s="111">
        <f>IF(ISNUMBER('STATISTICAL SERVICE 2013'!M13),'STATISTICAL SERVICE 2013'!M13,"")</f>
        <v>181</v>
      </c>
      <c r="M20" s="111">
        <f>IF(ISNUMBER('STATISTICAL SERVICE 2013'!N13),'STATISTICAL SERVICE 2013'!N13,"")</f>
        <v>139</v>
      </c>
      <c r="N20" s="112">
        <f t="shared" si="0"/>
        <v>11487</v>
      </c>
      <c r="O20" s="96" t="s">
        <v>187</v>
      </c>
    </row>
    <row r="21" spans="1:15" ht="15" customHeight="1">
      <c r="A21" s="91" t="s">
        <v>133</v>
      </c>
      <c r="B21" s="110">
        <f>IF(ISNUMBER('STATISTICAL SERVICE 2013'!C21),'STATISTICAL SERVICE 2013'!C21,"")</f>
        <v>511</v>
      </c>
      <c r="C21" s="111">
        <f>IF(ISNUMBER('STATISTICAL SERVICE 2013'!D21),'STATISTICAL SERVICE 2013'!D21,"")</f>
        <v>645</v>
      </c>
      <c r="D21" s="111">
        <f>IF(ISNUMBER('STATISTICAL SERVICE 2013'!E21),'STATISTICAL SERVICE 2013'!E21,"")</f>
        <v>1269</v>
      </c>
      <c r="E21" s="111">
        <f>IF(ISNUMBER('STATISTICAL SERVICE 2013'!F21),'STATISTICAL SERVICE 2013'!F21,"")</f>
        <v>1802</v>
      </c>
      <c r="F21" s="111">
        <f>IF(ISNUMBER('STATISTICAL SERVICE 2013'!G21),'STATISTICAL SERVICE 2013'!G21,"")</f>
        <v>1785</v>
      </c>
      <c r="G21" s="111">
        <f>IF(ISNUMBER('STATISTICAL SERVICE 2013'!H21),'STATISTICAL SERVICE 2013'!H21,"")</f>
        <v>1844</v>
      </c>
      <c r="H21" s="111">
        <f>IF(ISNUMBER('STATISTICAL SERVICE 2013'!I21),'STATISTICAL SERVICE 2013'!I21,"")</f>
        <v>2849</v>
      </c>
      <c r="I21" s="111">
        <f>IF(ISNUMBER('STATISTICAL SERVICE 2013'!J21),'STATISTICAL SERVICE 2013'!J21,"")</f>
        <v>5311</v>
      </c>
      <c r="J21" s="111">
        <f>IF(ISNUMBER('STATISTICAL SERVICE 2013'!K21),'STATISTICAL SERVICE 2013'!K21,"")</f>
        <v>2561</v>
      </c>
      <c r="K21" s="111">
        <f>IF(ISNUMBER('STATISTICAL SERVICE 2013'!L21),'STATISTICAL SERVICE 2013'!L21,"")</f>
        <v>2144</v>
      </c>
      <c r="L21" s="111">
        <f>IF(ISNUMBER('STATISTICAL SERVICE 2013'!M21),'STATISTICAL SERVICE 2013'!M21,"")</f>
        <v>1375</v>
      </c>
      <c r="M21" s="111">
        <f>IF(ISNUMBER('STATISTICAL SERVICE 2013'!N21),'STATISTICAL SERVICE 2013'!N21,"")</f>
        <v>1385</v>
      </c>
      <c r="N21" s="112">
        <f t="shared" si="0"/>
        <v>23481</v>
      </c>
      <c r="O21" s="96" t="s">
        <v>180</v>
      </c>
    </row>
    <row r="22" spans="1:15" ht="15" customHeight="1">
      <c r="A22" s="91" t="s">
        <v>144</v>
      </c>
      <c r="B22" s="110">
        <f>IF(ISNUMBER('STATISTICAL SERVICE 2013'!C45),'STATISTICAL SERVICE 2013'!C45,"")</f>
        <v>342</v>
      </c>
      <c r="C22" s="111">
        <f>IF(ISNUMBER('STATISTICAL SERVICE 2013'!D45),'STATISTICAL SERVICE 2013'!D45,"")</f>
        <v>308</v>
      </c>
      <c r="D22" s="111">
        <f>IF(ISNUMBER('STATISTICAL SERVICE 2013'!E45),'STATISTICAL SERVICE 2013'!E45,"")</f>
        <v>196</v>
      </c>
      <c r="E22" s="111">
        <f>IF(ISNUMBER('STATISTICAL SERVICE 2013'!F45),'STATISTICAL SERVICE 2013'!F45,"")</f>
        <v>1101</v>
      </c>
      <c r="F22" s="111">
        <f>IF(ISNUMBER('STATISTICAL SERVICE 2013'!G45),'STATISTICAL SERVICE 2013'!G45,"")</f>
        <v>3222</v>
      </c>
      <c r="G22" s="111">
        <f>IF(ISNUMBER('STATISTICAL SERVICE 2013'!H45),'STATISTICAL SERVICE 2013'!H45,"")</f>
        <v>5558</v>
      </c>
      <c r="H22" s="111">
        <f>IF(ISNUMBER('STATISTICAL SERVICE 2013'!I45),'STATISTICAL SERVICE 2013'!I45,"")</f>
        <v>6383</v>
      </c>
      <c r="I22" s="111">
        <f>IF(ISNUMBER('STATISTICAL SERVICE 2013'!J45),'STATISTICAL SERVICE 2013'!J45,"")</f>
        <v>5563</v>
      </c>
      <c r="J22" s="111">
        <f>IF(ISNUMBER('STATISTICAL SERVICE 2013'!K45),'STATISTICAL SERVICE 2013'!K45,"")</f>
        <v>5626</v>
      </c>
      <c r="K22" s="111">
        <f>IF(ISNUMBER('STATISTICAL SERVICE 2013'!L45),'STATISTICAL SERVICE 2013'!L45,"")</f>
        <v>4470</v>
      </c>
      <c r="L22" s="111">
        <f>IF(ISNUMBER('STATISTICAL SERVICE 2013'!M45),'STATISTICAL SERVICE 2013'!M45,"")</f>
        <v>495</v>
      </c>
      <c r="M22" s="111">
        <f>IF(ISNUMBER('STATISTICAL SERVICE 2013'!N45),'STATISTICAL SERVICE 2013'!N45,"")</f>
        <v>758</v>
      </c>
      <c r="N22" s="112">
        <f t="shared" si="0"/>
        <v>34022</v>
      </c>
      <c r="O22" s="96" t="s">
        <v>191</v>
      </c>
    </row>
    <row r="23" spans="1:15" ht="15" customHeight="1">
      <c r="A23" s="91" t="s">
        <v>139</v>
      </c>
      <c r="B23" s="110">
        <f>IF(ISNUMBER('STATISTICAL SERVICE 2013'!C25),'STATISTICAL SERVICE 2013'!C25,"")</f>
        <v>75</v>
      </c>
      <c r="C23" s="111">
        <f>IF(ISNUMBER('STATISTICAL SERVICE 2013'!D25),'STATISTICAL SERVICE 2013'!D25,"")</f>
        <v>328</v>
      </c>
      <c r="D23" s="111">
        <f>IF(ISNUMBER('STATISTICAL SERVICE 2013'!E25),'STATISTICAL SERVICE 2013'!E25,"")</f>
        <v>461</v>
      </c>
      <c r="E23" s="111">
        <f>IF(ISNUMBER('STATISTICAL SERVICE 2013'!F25),'STATISTICAL SERVICE 2013'!F25,"")</f>
        <v>628</v>
      </c>
      <c r="F23" s="111">
        <f>IF(ISNUMBER('STATISTICAL SERVICE 2013'!G25),'STATISTICAL SERVICE 2013'!G25,"")</f>
        <v>977</v>
      </c>
      <c r="G23" s="111">
        <f>IF(ISNUMBER('STATISTICAL SERVICE 2013'!H25),'STATISTICAL SERVICE 2013'!H25,"")</f>
        <v>1274</v>
      </c>
      <c r="H23" s="111">
        <f>IF(ISNUMBER('STATISTICAL SERVICE 2013'!I25),'STATISTICAL SERVICE 2013'!I25,"")</f>
        <v>2033</v>
      </c>
      <c r="I23" s="111">
        <f>IF(ISNUMBER('STATISTICAL SERVICE 2013'!J25),'STATISTICAL SERVICE 2013'!J25,"")</f>
        <v>2310</v>
      </c>
      <c r="J23" s="111">
        <f>IF(ISNUMBER('STATISTICAL SERVICE 2013'!K25),'STATISTICAL SERVICE 2013'!K25,"")</f>
        <v>1557</v>
      </c>
      <c r="K23" s="111">
        <f>IF(ISNUMBER('STATISTICAL SERVICE 2013'!L25),'STATISTICAL SERVICE 2013'!L25,"")</f>
        <v>1148</v>
      </c>
      <c r="L23" s="111">
        <f>IF(ISNUMBER('STATISTICAL SERVICE 2013'!M25),'STATISTICAL SERVICE 2013'!M25,"")</f>
        <v>194</v>
      </c>
      <c r="M23" s="111">
        <f>IF(ISNUMBER('STATISTICAL SERVICE 2013'!N25),'STATISTICAL SERVICE 2013'!N25,"")</f>
        <v>144</v>
      </c>
      <c r="N23" s="112">
        <f t="shared" si="0"/>
        <v>11129</v>
      </c>
      <c r="O23" s="96" t="s">
        <v>186</v>
      </c>
    </row>
    <row r="24" spans="1:15" ht="15" customHeight="1">
      <c r="A24" s="91" t="s">
        <v>141</v>
      </c>
      <c r="B24" s="110">
        <f>IF(ISNUMBER('STATISTICAL SERVICE 2013'!C12),'STATISTICAL SERVICE 2013'!C12,"")</f>
        <v>328</v>
      </c>
      <c r="C24" s="111">
        <f>IF(ISNUMBER('STATISTICAL SERVICE 2013'!D12),'STATISTICAL SERVICE 2013'!D12,"")</f>
        <v>503</v>
      </c>
      <c r="D24" s="111">
        <f>IF(ISNUMBER('STATISTICAL SERVICE 2013'!E12),'STATISTICAL SERVICE 2013'!E12,"")</f>
        <v>468</v>
      </c>
      <c r="E24" s="111">
        <f>IF(ISNUMBER('STATISTICAL SERVICE 2013'!F12),'STATISTICAL SERVICE 2013'!F12,"")</f>
        <v>473</v>
      </c>
      <c r="F24" s="111">
        <f>IF(ISNUMBER('STATISTICAL SERVICE 2013'!G12),'STATISTICAL SERVICE 2013'!G12,"")</f>
        <v>244</v>
      </c>
      <c r="G24" s="111">
        <f>IF(ISNUMBER('STATISTICAL SERVICE 2013'!H12),'STATISTICAL SERVICE 2013'!H12,"")</f>
        <v>301</v>
      </c>
      <c r="H24" s="111">
        <f>IF(ISNUMBER('STATISTICAL SERVICE 2013'!I12),'STATISTICAL SERVICE 2013'!I12,"")</f>
        <v>866</v>
      </c>
      <c r="I24" s="111">
        <f>IF(ISNUMBER('STATISTICAL SERVICE 2013'!J12),'STATISTICAL SERVICE 2013'!J12,"")</f>
        <v>795</v>
      </c>
      <c r="J24" s="111">
        <f>IF(ISNUMBER('STATISTICAL SERVICE 2013'!K12),'STATISTICAL SERVICE 2013'!K12,"")</f>
        <v>799</v>
      </c>
      <c r="K24" s="111">
        <f>IF(ISNUMBER('STATISTICAL SERVICE 2013'!L12),'STATISTICAL SERVICE 2013'!L12,"")</f>
        <v>486</v>
      </c>
      <c r="L24" s="111">
        <f>IF(ISNUMBER('STATISTICAL SERVICE 2013'!M12),'STATISTICAL SERVICE 2013'!M12,"")</f>
        <v>479</v>
      </c>
      <c r="M24" s="111">
        <f>IF(ISNUMBER('STATISTICAL SERVICE 2013'!N12),'STATISTICAL SERVICE 2013'!N12,"")</f>
        <v>890</v>
      </c>
      <c r="N24" s="112">
        <f t="shared" si="0"/>
        <v>6632</v>
      </c>
      <c r="O24" s="96" t="s">
        <v>188</v>
      </c>
    </row>
    <row r="25" spans="1:15" ht="15" customHeight="1">
      <c r="A25" s="91" t="s">
        <v>134</v>
      </c>
      <c r="B25" s="110">
        <f>IF(ISNUMBER('STATISTICAL SERVICE 2013'!C20),'STATISTICAL SERVICE 2013'!C20,"")</f>
        <v>106</v>
      </c>
      <c r="C25" s="111">
        <f>IF(ISNUMBER('STATISTICAL SERVICE 2013'!D20),'STATISTICAL SERVICE 2013'!D20,"")</f>
        <v>117</v>
      </c>
      <c r="D25" s="111">
        <f>IF(ISNUMBER('STATISTICAL SERVICE 2013'!E20),'STATISTICAL SERVICE 2013'!E20,"")</f>
        <v>235</v>
      </c>
      <c r="E25" s="111">
        <f>IF(ISNUMBER('STATISTICAL SERVICE 2013'!F20),'STATISTICAL SERVICE 2013'!F20,"")</f>
        <v>194</v>
      </c>
      <c r="F25" s="111">
        <f>IF(ISNUMBER('STATISTICAL SERVICE 2013'!G20),'STATISTICAL SERVICE 2013'!G20,"")</f>
        <v>523</v>
      </c>
      <c r="G25" s="111">
        <f>IF(ISNUMBER('STATISTICAL SERVICE 2013'!H20),'STATISTICAL SERVICE 2013'!H20,"")</f>
        <v>1263</v>
      </c>
      <c r="H25" s="111">
        <f>IF(ISNUMBER('STATISTICAL SERVICE 2013'!I20),'STATISTICAL SERVICE 2013'!I20,"")</f>
        <v>1064</v>
      </c>
      <c r="I25" s="111">
        <f>IF(ISNUMBER('STATISTICAL SERVICE 2013'!J20),'STATISTICAL SERVICE 2013'!J20,"")</f>
        <v>887</v>
      </c>
      <c r="J25" s="111">
        <f>IF(ISNUMBER('STATISTICAL SERVICE 2013'!K20),'STATISTICAL SERVICE 2013'!K20,"")</f>
        <v>1134</v>
      </c>
      <c r="K25" s="111">
        <f>IF(ISNUMBER('STATISTICAL SERVICE 2013'!L20),'STATISTICAL SERVICE 2013'!L20,"")</f>
        <v>316</v>
      </c>
      <c r="L25" s="111">
        <f>IF(ISNUMBER('STATISTICAL SERVICE 2013'!M20),'STATISTICAL SERVICE 2013'!M20,"")</f>
        <v>196</v>
      </c>
      <c r="M25" s="111">
        <f>IF(ISNUMBER('STATISTICAL SERVICE 2013'!N20),'STATISTICAL SERVICE 2013'!N20,"")</f>
        <v>0</v>
      </c>
      <c r="N25" s="112">
        <f t="shared" si="0"/>
        <v>6035</v>
      </c>
      <c r="O25" s="96" t="s">
        <v>181</v>
      </c>
    </row>
    <row r="26" spans="1:15" ht="15" customHeight="1">
      <c r="A26" s="91" t="s">
        <v>143</v>
      </c>
      <c r="B26" s="110">
        <f>IF(ISNUMBER('STATISTICAL SERVICE 2013'!C33),'STATISTICAL SERVICE 2013'!C33,"")</f>
        <v>34</v>
      </c>
      <c r="C26" s="111">
        <f>IF(ISNUMBER('STATISTICAL SERVICE 2013'!D33),'STATISTICAL SERVICE 2013'!D33,"")</f>
        <v>35</v>
      </c>
      <c r="D26" s="111">
        <f>IF(ISNUMBER('STATISTICAL SERVICE 2013'!E33),'STATISTICAL SERVICE 2013'!E33,"")</f>
        <v>220</v>
      </c>
      <c r="E26" s="111">
        <f>IF(ISNUMBER('STATISTICAL SERVICE 2013'!F33),'STATISTICAL SERVICE 2013'!F33,"")</f>
        <v>173</v>
      </c>
      <c r="F26" s="111">
        <f>IF(ISNUMBER('STATISTICAL SERVICE 2013'!G33),'STATISTICAL SERVICE 2013'!G33,"")</f>
        <v>106</v>
      </c>
      <c r="G26" s="111">
        <f>IF(ISNUMBER('STATISTICAL SERVICE 2013'!H33),'STATISTICAL SERVICE 2013'!H33,"")</f>
        <v>111</v>
      </c>
      <c r="H26" s="111">
        <f>IF(ISNUMBER('STATISTICAL SERVICE 2013'!I33),'STATISTICAL SERVICE 2013'!I33,"")</f>
        <v>1187</v>
      </c>
      <c r="I26" s="111">
        <f>IF(ISNUMBER('STATISTICAL SERVICE 2013'!J33),'STATISTICAL SERVICE 2013'!J33,"")</f>
        <v>877</v>
      </c>
      <c r="J26" s="111">
        <f>IF(ISNUMBER('STATISTICAL SERVICE 2013'!K33),'STATISTICAL SERVICE 2013'!K33,"")</f>
        <v>944</v>
      </c>
      <c r="K26" s="111">
        <f>IF(ISNUMBER('STATISTICAL SERVICE 2013'!L33),'STATISTICAL SERVICE 2013'!L33,"")</f>
        <v>95</v>
      </c>
      <c r="L26" s="111">
        <f>IF(ISNUMBER('STATISTICAL SERVICE 2013'!M33),'STATISTICAL SERVICE 2013'!M33,"")</f>
        <v>71</v>
      </c>
      <c r="M26" s="111">
        <f>IF(ISNUMBER('STATISTICAL SERVICE 2013'!N33),'STATISTICAL SERVICE 2013'!N33,"")</f>
        <v>0</v>
      </c>
      <c r="N26" s="112">
        <f t="shared" si="0"/>
        <v>3853</v>
      </c>
      <c r="O26" s="96" t="s">
        <v>190</v>
      </c>
    </row>
    <row r="27" spans="1:15" ht="15" customHeight="1">
      <c r="A27" s="91" t="s">
        <v>135</v>
      </c>
      <c r="B27" s="110">
        <f>IF(ISNUMBER('STATISTICAL SERVICE 2013'!C18),'STATISTICAL SERVICE 2013'!C18,"")</f>
        <v>170</v>
      </c>
      <c r="C27" s="111">
        <f>IF(ISNUMBER('STATISTICAL SERVICE 2013'!D18),'STATISTICAL SERVICE 2013'!D18,"")</f>
        <v>164</v>
      </c>
      <c r="D27" s="111">
        <f>IF(ISNUMBER('STATISTICAL SERVICE 2013'!E18),'STATISTICAL SERVICE 2013'!E18,"")</f>
        <v>241</v>
      </c>
      <c r="E27" s="111">
        <f>IF(ISNUMBER('STATISTICAL SERVICE 2013'!F18),'STATISTICAL SERVICE 2013'!F18,"")</f>
        <v>637</v>
      </c>
      <c r="F27" s="111">
        <f>IF(ISNUMBER('STATISTICAL SERVICE 2013'!G18),'STATISTICAL SERVICE 2013'!G18,"")</f>
        <v>217</v>
      </c>
      <c r="G27" s="111">
        <f>IF(ISNUMBER('STATISTICAL SERVICE 2013'!H18),'STATISTICAL SERVICE 2013'!H18,"")</f>
        <v>207</v>
      </c>
      <c r="H27" s="111">
        <f>IF(ISNUMBER('STATISTICAL SERVICE 2013'!I18),'STATISTICAL SERVICE 2013'!I18,"")</f>
        <v>1092</v>
      </c>
      <c r="I27" s="111">
        <f>IF(ISNUMBER('STATISTICAL SERVICE 2013'!J18),'STATISTICAL SERVICE 2013'!J18,"")</f>
        <v>620</v>
      </c>
      <c r="J27" s="111">
        <f>IF(ISNUMBER('STATISTICAL SERVICE 2013'!K18),'STATISTICAL SERVICE 2013'!K18,"")</f>
        <v>108</v>
      </c>
      <c r="K27" s="111">
        <f>IF(ISNUMBER('STATISTICAL SERVICE 2013'!L18),'STATISTICAL SERVICE 2013'!L18,"")</f>
        <v>886</v>
      </c>
      <c r="L27" s="111">
        <f>IF(ISNUMBER('STATISTICAL SERVICE 2013'!M18),'STATISTICAL SERVICE 2013'!M18,"")</f>
        <v>0</v>
      </c>
      <c r="M27" s="111">
        <f>IF(ISNUMBER('STATISTICAL SERVICE 2013'!N18),'STATISTICAL SERVICE 2013'!N18,"")</f>
        <v>41</v>
      </c>
      <c r="N27" s="112">
        <f t="shared" si="0"/>
        <v>4383</v>
      </c>
      <c r="O27" s="96" t="s">
        <v>182</v>
      </c>
    </row>
    <row r="28" spans="1:15" ht="15" customHeight="1">
      <c r="A28" s="91" t="s">
        <v>137</v>
      </c>
      <c r="B28" s="110">
        <f>IF(ISNUMBER('STATISTICAL SERVICE 2013'!C23),'STATISTICAL SERVICE 2013'!C23+'STATISTICAL SERVICE 2013'!C16+'STATISTICAL SERVICE 2013'!C22,"")</f>
        <v>114</v>
      </c>
      <c r="C28" s="111">
        <f>IF(ISNUMBER('STATISTICAL SERVICE 2013'!D23),'STATISTICAL SERVICE 2013'!D23+'STATISTICAL SERVICE 2013'!D16+'STATISTICAL SERVICE 2013'!D22,"")</f>
        <v>157</v>
      </c>
      <c r="D28" s="111">
        <f>IF(ISNUMBER('STATISTICAL SERVICE 2013'!E23),'STATISTICAL SERVICE 2013'!E23+'STATISTICAL SERVICE 2013'!E16+'STATISTICAL SERVICE 2013'!E22,"")</f>
        <v>356</v>
      </c>
      <c r="E28" s="111">
        <f>IF(ISNUMBER('STATISTICAL SERVICE 2013'!F23),'STATISTICAL SERVICE 2013'!F23+'STATISTICAL SERVICE 2013'!F16+'STATISTICAL SERVICE 2013'!F22,"")</f>
        <v>752</v>
      </c>
      <c r="F28" s="111">
        <f>IF(ISNUMBER('STATISTICAL SERVICE 2013'!G23),'STATISTICAL SERVICE 2013'!G23+'STATISTICAL SERVICE 2013'!G16+'STATISTICAL SERVICE 2013'!G22,"")</f>
        <v>894</v>
      </c>
      <c r="G28" s="111">
        <f>IF(ISNUMBER('STATISTICAL SERVICE 2013'!H23),'STATISTICAL SERVICE 2013'!H23+'STATISTICAL SERVICE 2013'!H16+'STATISTICAL SERVICE 2013'!H22,"")</f>
        <v>653</v>
      </c>
      <c r="H28" s="111">
        <f>IF(ISNUMBER('STATISTICAL SERVICE 2013'!I23),'STATISTICAL SERVICE 2013'!I23+'STATISTICAL SERVICE 2013'!I16+'STATISTICAL SERVICE 2013'!I22,"")</f>
        <v>802</v>
      </c>
      <c r="I28" s="111">
        <f>IF(ISNUMBER('STATISTICAL SERVICE 2013'!J23),'STATISTICAL SERVICE 2013'!J23+'STATISTICAL SERVICE 2013'!J16+'STATISTICAL SERVICE 2013'!J22,"")</f>
        <v>994</v>
      </c>
      <c r="J28" s="111">
        <f>IF(ISNUMBER('STATISTICAL SERVICE 2013'!K23),'STATISTICAL SERVICE 2013'!K23+'STATISTICAL SERVICE 2013'!K16+'STATISTICAL SERVICE 2013'!K22,"")</f>
        <v>918</v>
      </c>
      <c r="K28" s="111">
        <f>IF(ISNUMBER('STATISTICAL SERVICE 2013'!L23),'STATISTICAL SERVICE 2013'!L23+'STATISTICAL SERVICE 2013'!L16+'STATISTICAL SERVICE 2013'!L22,"")</f>
        <v>1816</v>
      </c>
      <c r="L28" s="111">
        <f>IF(ISNUMBER('STATISTICAL SERVICE 2013'!M23),'STATISTICAL SERVICE 2013'!M23+'STATISTICAL SERVICE 2013'!M16+'STATISTICAL SERVICE 2013'!M22,"")</f>
        <v>660</v>
      </c>
      <c r="M28" s="111">
        <f>IF(ISNUMBER('STATISTICAL SERVICE 2013'!N23),'STATISTICAL SERVICE 2013'!N23+'STATISTICAL SERVICE 2013'!N16+'STATISTICAL SERVICE 2013'!N22,"")</f>
        <v>478</v>
      </c>
      <c r="N28" s="112">
        <f t="shared" si="0"/>
        <v>8594</v>
      </c>
      <c r="O28" s="96" t="s">
        <v>184</v>
      </c>
    </row>
    <row r="29" spans="1:15" ht="15" customHeight="1">
      <c r="A29" s="91" t="s">
        <v>145</v>
      </c>
      <c r="B29" s="110">
        <f>IF(ISNUMBER('STATISTICAL SERVICE 2013'!C26),'STATISTICAL SERVICE 2013'!C26+'STATISTICAL SERVICE 2013'!C30+'STATISTICAL SERVICE 2013'!C32+'STATISTICAL SERVICE 2013'!C38+'STATISTICAL SERVICE 2013'!C43+'STATISTICAL SERVICE 2013'!C44+'STATISTICAL SERVICE 2013'!C47+'STATISTICAL SERVICE 2013'!C46,"")</f>
        <v>250</v>
      </c>
      <c r="C29" s="111">
        <f>IF(ISNUMBER('STATISTICAL SERVICE 2013'!D26),'STATISTICAL SERVICE 2013'!D26+'STATISTICAL SERVICE 2013'!D30+'STATISTICAL SERVICE 2013'!D32+'STATISTICAL SERVICE 2013'!D38+'STATISTICAL SERVICE 2013'!D43+'STATISTICAL SERVICE 2013'!D44+'STATISTICAL SERVICE 2013'!D47+'STATISTICAL SERVICE 2013'!D46,"")</f>
        <v>459</v>
      </c>
      <c r="D29" s="111">
        <f>IF(ISNUMBER('STATISTICAL SERVICE 2013'!E26),'STATISTICAL SERVICE 2013'!E26+'STATISTICAL SERVICE 2013'!E30+'STATISTICAL SERVICE 2013'!E32+'STATISTICAL SERVICE 2013'!E38+'STATISTICAL SERVICE 2013'!E43+'STATISTICAL SERVICE 2013'!E44+'STATISTICAL SERVICE 2013'!E47+'STATISTICAL SERVICE 2013'!E46,"")</f>
        <v>825</v>
      </c>
      <c r="E29" s="111">
        <f>IF(ISNUMBER('STATISTICAL SERVICE 2013'!F26),'STATISTICAL SERVICE 2013'!F26+'STATISTICAL SERVICE 2013'!F30+'STATISTICAL SERVICE 2013'!F32+'STATISTICAL SERVICE 2013'!F38+'STATISTICAL SERVICE 2013'!F43+'STATISTICAL SERVICE 2013'!F44+'STATISTICAL SERVICE 2013'!F47+'STATISTICAL SERVICE 2013'!F46,"")</f>
        <v>1514</v>
      </c>
      <c r="F29" s="111">
        <f>IF(ISNUMBER('STATISTICAL SERVICE 2013'!G26),'STATISTICAL SERVICE 2013'!G26+'STATISTICAL SERVICE 2013'!G30+'STATISTICAL SERVICE 2013'!G32+'STATISTICAL SERVICE 2013'!G38+'STATISTICAL SERVICE 2013'!G43+'STATISTICAL SERVICE 2013'!G44+'STATISTICAL SERVICE 2013'!G47+'STATISTICAL SERVICE 2013'!G46,"")</f>
        <v>1619</v>
      </c>
      <c r="G29" s="111">
        <f>IF(ISNUMBER('STATISTICAL SERVICE 2013'!H26),'STATISTICAL SERVICE 2013'!H26+'STATISTICAL SERVICE 2013'!H30+'STATISTICAL SERVICE 2013'!H32+'STATISTICAL SERVICE 2013'!H38+'STATISTICAL SERVICE 2013'!H43+'STATISTICAL SERVICE 2013'!H44+'STATISTICAL SERVICE 2013'!H47+'STATISTICAL SERVICE 2013'!H46,"")</f>
        <v>2004</v>
      </c>
      <c r="H29" s="111">
        <f>IF(ISNUMBER('STATISTICAL SERVICE 2013'!I26),'STATISTICAL SERVICE 2013'!I26+'STATISTICAL SERVICE 2013'!I30+'STATISTICAL SERVICE 2013'!I32+'STATISTICAL SERVICE 2013'!I38+'STATISTICAL SERVICE 2013'!I43+'STATISTICAL SERVICE 2013'!I44+'STATISTICAL SERVICE 2013'!I47+'STATISTICAL SERVICE 2013'!I46,"")</f>
        <v>2193</v>
      </c>
      <c r="I29" s="111">
        <f>IF(ISNUMBER('STATISTICAL SERVICE 2013'!J26),'STATISTICAL SERVICE 2013'!J26+'STATISTICAL SERVICE 2013'!J30+'STATISTICAL SERVICE 2013'!J32+'STATISTICAL SERVICE 2013'!J38+'STATISTICAL SERVICE 2013'!J43+'STATISTICAL SERVICE 2013'!J44+'STATISTICAL SERVICE 2013'!J47+'STATISTICAL SERVICE 2013'!J46,"")</f>
        <v>2315</v>
      </c>
      <c r="J29" s="111">
        <f>IF(ISNUMBER('STATISTICAL SERVICE 2013'!K26),'STATISTICAL SERVICE 2013'!K26+'STATISTICAL SERVICE 2013'!K30+'STATISTICAL SERVICE 2013'!K32+'STATISTICAL SERVICE 2013'!K38+'STATISTICAL SERVICE 2013'!K43+'STATISTICAL SERVICE 2013'!K44+'STATISTICAL SERVICE 2013'!K47+'STATISTICAL SERVICE 2013'!K46,"")</f>
        <v>2574</v>
      </c>
      <c r="K29" s="111">
        <f>IF(ISNUMBER('STATISTICAL SERVICE 2013'!L26),'STATISTICAL SERVICE 2013'!L26+'STATISTICAL SERVICE 2013'!L30+'STATISTICAL SERVICE 2013'!L32+'STATISTICAL SERVICE 2013'!L38+'STATISTICAL SERVICE 2013'!L43+'STATISTICAL SERVICE 2013'!L44+'STATISTICAL SERVICE 2013'!L47+'STATISTICAL SERVICE 2013'!L46,"")</f>
        <v>1346</v>
      </c>
      <c r="L29" s="111">
        <f>IF(ISNUMBER('STATISTICAL SERVICE 2013'!M26),'STATISTICAL SERVICE 2013'!M26+'STATISTICAL SERVICE 2013'!M30+'STATISTICAL SERVICE 2013'!M32+'STATISTICAL SERVICE 2013'!M38+'STATISTICAL SERVICE 2013'!M43+'STATISTICAL SERVICE 2013'!M44+'STATISTICAL SERVICE 2013'!M47+'STATISTICAL SERVICE 2013'!M46,"")</f>
        <v>611</v>
      </c>
      <c r="M29" s="111">
        <f>IF(ISNUMBER('STATISTICAL SERVICE 2013'!N26),'STATISTICAL SERVICE 2013'!N26+'STATISTICAL SERVICE 2013'!N30+'STATISTICAL SERVICE 2013'!N32+'STATISTICAL SERVICE 2013'!N38+'STATISTICAL SERVICE 2013'!N43+'STATISTICAL SERVICE 2013'!N44+'STATISTICAL SERVICE 2013'!N47+'STATISTICAL SERVICE 2013'!N46,"")</f>
        <v>347</v>
      </c>
      <c r="N29" s="112">
        <f t="shared" si="0"/>
        <v>16057</v>
      </c>
      <c r="O29" s="96" t="s">
        <v>192</v>
      </c>
    </row>
    <row r="30" spans="1:15" ht="15" customHeight="1">
      <c r="A30" s="91" t="s">
        <v>149</v>
      </c>
      <c r="B30" s="110">
        <f>IF(ISNUMBER('STATISTICAL SERVICE 2013'!C75),'STATISTICAL SERVICE 2013'!C75,"")</f>
        <v>1197</v>
      </c>
      <c r="C30" s="111">
        <f>IF(ISNUMBER('STATISTICAL SERVICE 2013'!D75),'STATISTICAL SERVICE 2013'!D75,"")</f>
        <v>1506</v>
      </c>
      <c r="D30" s="111">
        <f>IF(ISNUMBER('STATISTICAL SERVICE 2013'!E75),'STATISTICAL SERVICE 2013'!E75,"")</f>
        <v>2904</v>
      </c>
      <c r="E30" s="111">
        <f>IF(ISNUMBER('STATISTICAL SERVICE 2013'!F75),'STATISTICAL SERVICE 2013'!F75,"")</f>
        <v>1864</v>
      </c>
      <c r="F30" s="111">
        <f>IF(ISNUMBER('STATISTICAL SERVICE 2013'!G75),'STATISTICAL SERVICE 2013'!G75,"")</f>
        <v>3471</v>
      </c>
      <c r="G30" s="111">
        <f>IF(ISNUMBER('STATISTICAL SERVICE 2013'!H75),'STATISTICAL SERVICE 2013'!H75,"")</f>
        <v>3935</v>
      </c>
      <c r="H30" s="111">
        <f>IF(ISNUMBER('STATISTICAL SERVICE 2013'!I75),'STATISTICAL SERVICE 2013'!I75,"")</f>
        <v>6307</v>
      </c>
      <c r="I30" s="111">
        <f>IF(ISNUMBER('STATISTICAL SERVICE 2013'!J75),'STATISTICAL SERVICE 2013'!J75,"")</f>
        <v>8164</v>
      </c>
      <c r="J30" s="111">
        <f>IF(ISNUMBER('STATISTICAL SERVICE 2013'!K75),'STATISTICAL SERVICE 2013'!K75,"")</f>
        <v>6012</v>
      </c>
      <c r="K30" s="111">
        <f>IF(ISNUMBER('STATISTICAL SERVICE 2013'!L75),'STATISTICAL SERVICE 2013'!L75,"")</f>
        <v>3706</v>
      </c>
      <c r="L30" s="111">
        <f>IF(ISNUMBER('STATISTICAL SERVICE 2013'!M75),'STATISTICAL SERVICE 2013'!M75,"")</f>
        <v>2582</v>
      </c>
      <c r="M30" s="111">
        <f>IF(ISNUMBER('STATISTICAL SERVICE 2013'!N75),'STATISTICAL SERVICE 2013'!N75,"")</f>
        <v>2005</v>
      </c>
      <c r="N30" s="112">
        <f t="shared" si="0"/>
        <v>43653</v>
      </c>
      <c r="O30" s="96" t="s">
        <v>195</v>
      </c>
    </row>
    <row r="31" spans="1:15" ht="15" customHeight="1">
      <c r="A31" s="91" t="s">
        <v>146</v>
      </c>
      <c r="B31" s="110">
        <f>IF(ISNUMBER('STATISTICAL SERVICE 2013'!C76),'STATISTICAL SERVICE 2013'!C76,"")</f>
        <v>598</v>
      </c>
      <c r="C31" s="111">
        <f>IF(ISNUMBER('STATISTICAL SERVICE 2013'!D76),'STATISTICAL SERVICE 2013'!D76,"")</f>
        <v>641</v>
      </c>
      <c r="D31" s="111">
        <f>IF(ISNUMBER('STATISTICAL SERVICE 2013'!E76),'STATISTICAL SERVICE 2013'!E76,"")</f>
        <v>1115</v>
      </c>
      <c r="E31" s="111">
        <f>IF(ISNUMBER('STATISTICAL SERVICE 2013'!F76),'STATISTICAL SERVICE 2013'!F76,"")</f>
        <v>1283</v>
      </c>
      <c r="F31" s="111">
        <f>IF(ISNUMBER('STATISTICAL SERVICE 2013'!G76),'STATISTICAL SERVICE 2013'!G76,"")</f>
        <v>1358</v>
      </c>
      <c r="G31" s="111">
        <f>IF(ISNUMBER('STATISTICAL SERVICE 2013'!H76),'STATISTICAL SERVICE 2013'!H76,"")</f>
        <v>1849</v>
      </c>
      <c r="H31" s="111">
        <f>IF(ISNUMBER('STATISTICAL SERVICE 2013'!I76),'STATISTICAL SERVICE 2013'!I76,"")</f>
        <v>4167</v>
      </c>
      <c r="I31" s="111">
        <f>IF(ISNUMBER('STATISTICAL SERVICE 2013'!J76),'STATISTICAL SERVICE 2013'!J76,"")</f>
        <v>7067</v>
      </c>
      <c r="J31" s="111">
        <f>IF(ISNUMBER('STATISTICAL SERVICE 2013'!K76),'STATISTICAL SERVICE 2013'!K76,"")</f>
        <v>3438</v>
      </c>
      <c r="K31" s="111">
        <f>IF(ISNUMBER('STATISTICAL SERVICE 2013'!L76),'STATISTICAL SERVICE 2013'!L76,"")</f>
        <v>1165</v>
      </c>
      <c r="L31" s="111">
        <f>IF(ISNUMBER('STATISTICAL SERVICE 2013'!M76),'STATISTICAL SERVICE 2013'!M76,"")</f>
        <v>1732</v>
      </c>
      <c r="M31" s="111">
        <f>IF(ISNUMBER('STATISTICAL SERVICE 2013'!N76),'STATISTICAL SERVICE 2013'!N76,"")</f>
        <v>1420</v>
      </c>
      <c r="N31" s="112">
        <f t="shared" si="0"/>
        <v>25833</v>
      </c>
      <c r="O31" s="96" t="s">
        <v>193</v>
      </c>
    </row>
    <row r="32" spans="1:15" ht="15" customHeight="1">
      <c r="A32" s="91" t="s">
        <v>147</v>
      </c>
      <c r="B32" s="110">
        <f>IF(ISNUMBER('STATISTICAL SERVICE 2013'!C68),'STATISTICAL SERVICE 2013'!C68,"")</f>
        <v>150</v>
      </c>
      <c r="C32" s="111">
        <f>IF(ISNUMBER('STATISTICAL SERVICE 2013'!D68),'STATISTICAL SERVICE 2013'!D68,"")</f>
        <v>694</v>
      </c>
      <c r="D32" s="111">
        <f>IF(ISNUMBER('STATISTICAL SERVICE 2013'!E68),'STATISTICAL SERVICE 2013'!E68,"")</f>
        <v>925</v>
      </c>
      <c r="E32" s="111">
        <f>IF(ISNUMBER('STATISTICAL SERVICE 2013'!F68),'STATISTICAL SERVICE 2013'!F68,"")</f>
        <v>855</v>
      </c>
      <c r="F32" s="111">
        <f>IF(ISNUMBER('STATISTICAL SERVICE 2013'!G68),'STATISTICAL SERVICE 2013'!G68,"")</f>
        <v>1401</v>
      </c>
      <c r="G32" s="111">
        <f>IF(ISNUMBER('STATISTICAL SERVICE 2013'!H68),'STATISTICAL SERVICE 2013'!H68,"")</f>
        <v>1782</v>
      </c>
      <c r="H32" s="111">
        <f>IF(ISNUMBER('STATISTICAL SERVICE 2013'!I68),'STATISTICAL SERVICE 2013'!I68,"")</f>
        <v>2071</v>
      </c>
      <c r="I32" s="111">
        <f>IF(ISNUMBER('STATISTICAL SERVICE 2013'!J68),'STATISTICAL SERVICE 2013'!J68,"")</f>
        <v>2252</v>
      </c>
      <c r="J32" s="111">
        <f>IF(ISNUMBER('STATISTICAL SERVICE 2013'!K68),'STATISTICAL SERVICE 2013'!K68,"")</f>
        <v>1358</v>
      </c>
      <c r="K32" s="111">
        <f>IF(ISNUMBER('STATISTICAL SERVICE 2013'!L68),'STATISTICAL SERVICE 2013'!L68,"")</f>
        <v>1457</v>
      </c>
      <c r="L32" s="111">
        <f>IF(ISNUMBER('STATISTICAL SERVICE 2013'!M68),'STATISTICAL SERVICE 2013'!M68,"")</f>
        <v>577</v>
      </c>
      <c r="M32" s="111">
        <f>IF(ISNUMBER('STATISTICAL SERVICE 2013'!N68),'STATISTICAL SERVICE 2013'!N68,"")</f>
        <v>1081</v>
      </c>
      <c r="N32" s="112">
        <f t="shared" si="0"/>
        <v>14603</v>
      </c>
      <c r="O32" s="96" t="s">
        <v>14</v>
      </c>
    </row>
    <row r="33" spans="1:15" ht="15" customHeight="1">
      <c r="A33" s="91" t="s">
        <v>148</v>
      </c>
      <c r="B33" s="110">
        <f>IF(ISNUMBER('STATISTICAL SERVICE 2013'!C96),'STATISTICAL SERVICE 2013'!C96+'STATISTICAL SERVICE 2013'!C73+'STATISTICAL SERVICE 2013'!C74+'STATISTICAL SERVICE 2013'!C77+'STATISTICAL SERVICE 2013'!C70+'STATISTICAL SERVICE 2013'!C52+'STATISTICAL SERVICE 2013'!C69+'STATISTICAL SERVICE 2013'!C72+'STATISTICAL SERVICE 2013'!C67+'STATISTICAL SERVICE 2013'!C66,"")</f>
        <v>963</v>
      </c>
      <c r="C33" s="111">
        <f>IF(ISNUMBER('STATISTICAL SERVICE 2013'!D96),'STATISTICAL SERVICE 2013'!D96+'STATISTICAL SERVICE 2013'!D73+'STATISTICAL SERVICE 2013'!D74+'STATISTICAL SERVICE 2013'!D77+'STATISTICAL SERVICE 2013'!D70+'STATISTICAL SERVICE 2013'!D52+'STATISTICAL SERVICE 2013'!D69+'STATISTICAL SERVICE 2013'!D72+'STATISTICAL SERVICE 2013'!D67+'STATISTICAL SERVICE 2013'!D66,"")</f>
        <v>626</v>
      </c>
      <c r="D33" s="111">
        <f>IF(ISNUMBER('STATISTICAL SERVICE 2013'!E96),'STATISTICAL SERVICE 2013'!E96+'STATISTICAL SERVICE 2013'!E73+'STATISTICAL SERVICE 2013'!E74+'STATISTICAL SERVICE 2013'!E77+'STATISTICAL SERVICE 2013'!E70+'STATISTICAL SERVICE 2013'!E52+'STATISTICAL SERVICE 2013'!E69+'STATISTICAL SERVICE 2013'!E72+'STATISTICAL SERVICE 2013'!E67+'STATISTICAL SERVICE 2013'!E66,"")</f>
        <v>2241</v>
      </c>
      <c r="E33" s="111">
        <f>IF(ISNUMBER('STATISTICAL SERVICE 2013'!F96),'STATISTICAL SERVICE 2013'!F96+'STATISTICAL SERVICE 2013'!F73+'STATISTICAL SERVICE 2013'!F74+'STATISTICAL SERVICE 2013'!F77+'STATISTICAL SERVICE 2013'!F70+'STATISTICAL SERVICE 2013'!F52+'STATISTICAL SERVICE 2013'!F69+'STATISTICAL SERVICE 2013'!F72+'STATISTICAL SERVICE 2013'!F67+'STATISTICAL SERVICE 2013'!F66,"")</f>
        <v>1227</v>
      </c>
      <c r="F33" s="111">
        <f>IF(ISNUMBER('STATISTICAL SERVICE 2013'!G96),'STATISTICAL SERVICE 2013'!G96+'STATISTICAL SERVICE 2013'!G73+'STATISTICAL SERVICE 2013'!G74+'STATISTICAL SERVICE 2013'!G77+'STATISTICAL SERVICE 2013'!G70+'STATISTICAL SERVICE 2013'!G52+'STATISTICAL SERVICE 2013'!G69+'STATISTICAL SERVICE 2013'!G72+'STATISTICAL SERVICE 2013'!G67+'STATISTICAL SERVICE 2013'!G66,"")</f>
        <v>1171</v>
      </c>
      <c r="G33" s="111">
        <f>IF(ISNUMBER('STATISTICAL SERVICE 2013'!H96),'STATISTICAL SERVICE 2013'!H96+'STATISTICAL SERVICE 2013'!H73+'STATISTICAL SERVICE 2013'!H74+'STATISTICAL SERVICE 2013'!H77+'STATISTICAL SERVICE 2013'!H70+'STATISTICAL SERVICE 2013'!H52+'STATISTICAL SERVICE 2013'!H69+'STATISTICAL SERVICE 2013'!H72+'STATISTICAL SERVICE 2013'!H67+'STATISTICAL SERVICE 2013'!H66,"")</f>
        <v>1198</v>
      </c>
      <c r="H33" s="111">
        <f>IF(ISNUMBER('STATISTICAL SERVICE 2013'!I96),'STATISTICAL SERVICE 2013'!I96+'STATISTICAL SERVICE 2013'!I73+'STATISTICAL SERVICE 2013'!I74+'STATISTICAL SERVICE 2013'!I77+'STATISTICAL SERVICE 2013'!I70+'STATISTICAL SERVICE 2013'!I52+'STATISTICAL SERVICE 2013'!I69+'STATISTICAL SERVICE 2013'!I72+'STATISTICAL SERVICE 2013'!I67+'STATISTICAL SERVICE 2013'!I66,"")</f>
        <v>2814</v>
      </c>
      <c r="I33" s="111">
        <f>IF(ISNUMBER('STATISTICAL SERVICE 2013'!J96),'STATISTICAL SERVICE 2013'!J96+'STATISTICAL SERVICE 2013'!J73+'STATISTICAL SERVICE 2013'!J74+'STATISTICAL SERVICE 2013'!J77+'STATISTICAL SERVICE 2013'!J70+'STATISTICAL SERVICE 2013'!J52+'STATISTICAL SERVICE 2013'!J69+'STATISTICAL SERVICE 2013'!J72+'STATISTICAL SERVICE 2013'!J67+'STATISTICAL SERVICE 2013'!J66,"")</f>
        <v>3879</v>
      </c>
      <c r="J33" s="111">
        <f>IF(ISNUMBER('STATISTICAL SERVICE 2013'!K96),'STATISTICAL SERVICE 2013'!K96+'STATISTICAL SERVICE 2013'!K73+'STATISTICAL SERVICE 2013'!K74+'STATISTICAL SERVICE 2013'!K77+'STATISTICAL SERVICE 2013'!K70+'STATISTICAL SERVICE 2013'!K52+'STATISTICAL SERVICE 2013'!K69+'STATISTICAL SERVICE 2013'!K72+'STATISTICAL SERVICE 2013'!K67+'STATISTICAL SERVICE 2013'!K66,"")</f>
        <v>2346</v>
      </c>
      <c r="K33" s="111">
        <f>IF(ISNUMBER('STATISTICAL SERVICE 2013'!L96),'STATISTICAL SERVICE 2013'!L96+'STATISTICAL SERVICE 2013'!L73+'STATISTICAL SERVICE 2013'!L74+'STATISTICAL SERVICE 2013'!L77+'STATISTICAL SERVICE 2013'!L70+'STATISTICAL SERVICE 2013'!L52+'STATISTICAL SERVICE 2013'!L69+'STATISTICAL SERVICE 2013'!L72+'STATISTICAL SERVICE 2013'!L67+'STATISTICAL SERVICE 2013'!L66,"")</f>
        <v>2863</v>
      </c>
      <c r="L33" s="111">
        <f>IF(ISNUMBER('STATISTICAL SERVICE 2013'!M96),'STATISTICAL SERVICE 2013'!M96+'STATISTICAL SERVICE 2013'!M73+'STATISTICAL SERVICE 2013'!M74+'STATISTICAL SERVICE 2013'!M77+'STATISTICAL SERVICE 2013'!M70+'STATISTICAL SERVICE 2013'!M52+'STATISTICAL SERVICE 2013'!M69+'STATISTICAL SERVICE 2013'!M72+'STATISTICAL SERVICE 2013'!M67+'STATISTICAL SERVICE 2013'!M66,"")</f>
        <v>705</v>
      </c>
      <c r="M33" s="111">
        <f>IF(ISNUMBER('STATISTICAL SERVICE 2013'!N96),'STATISTICAL SERVICE 2013'!N96+'STATISTICAL SERVICE 2013'!N73+'STATISTICAL SERVICE 2013'!N74+'STATISTICAL SERVICE 2013'!N77+'STATISTICAL SERVICE 2013'!N70+'STATISTICAL SERVICE 2013'!N52+'STATISTICAL SERVICE 2013'!N69+'STATISTICAL SERVICE 2013'!N72+'STATISTICAL SERVICE 2013'!N67+'STATISTICAL SERVICE 2013'!N66,"")</f>
        <v>1230</v>
      </c>
      <c r="N33" s="112">
        <f t="shared" si="0"/>
        <v>21263</v>
      </c>
      <c r="O33" s="96" t="s">
        <v>194</v>
      </c>
    </row>
    <row r="34" spans="1:15" ht="15" customHeight="1">
      <c r="A34" s="91" t="s">
        <v>217</v>
      </c>
      <c r="B34" s="110">
        <f>IF(ISNUMBER('STATISTICAL SERVICE 2013'!C57),'STATISTICAL SERVICE 2013'!C57,"")</f>
        <v>256</v>
      </c>
      <c r="C34" s="111">
        <f>IF(ISNUMBER('STATISTICAL SERVICE 2013'!D57),'STATISTICAL SERVICE 2013'!D57,"")</f>
        <v>241</v>
      </c>
      <c r="D34" s="111">
        <f>IF(ISNUMBER('STATISTICAL SERVICE 2013'!E57),'STATISTICAL SERVICE 2013'!E57,"")</f>
        <v>1540</v>
      </c>
      <c r="E34" s="111">
        <f>IF(ISNUMBER('STATISTICAL SERVICE 2013'!F57),'STATISTICAL SERVICE 2013'!F57,"")</f>
        <v>2593</v>
      </c>
      <c r="F34" s="111">
        <f>IF(ISNUMBER('STATISTICAL SERVICE 2013'!G57),'STATISTICAL SERVICE 2013'!G57,"")</f>
        <v>2610</v>
      </c>
      <c r="G34" s="111">
        <f>IF(ISNUMBER('STATISTICAL SERVICE 2013'!H57),'STATISTICAL SERVICE 2013'!H57,"")</f>
        <v>1877</v>
      </c>
      <c r="H34" s="111">
        <f>IF(ISNUMBER('STATISTICAL SERVICE 2013'!I57),'STATISTICAL SERVICE 2013'!I57,"")</f>
        <v>3679</v>
      </c>
      <c r="I34" s="111">
        <f>IF(ISNUMBER('STATISTICAL SERVICE 2013'!J57),'STATISTICAL SERVICE 2013'!J57,"")</f>
        <v>2393</v>
      </c>
      <c r="J34" s="111">
        <f>IF(ISNUMBER('STATISTICAL SERVICE 2013'!K57),'STATISTICAL SERVICE 2013'!K57,"")</f>
        <v>2193</v>
      </c>
      <c r="K34" s="111">
        <f>IF(ISNUMBER('STATISTICAL SERVICE 2013'!L57),'STATISTICAL SERVICE 2013'!L57,"")</f>
        <v>1939</v>
      </c>
      <c r="L34" s="111">
        <f>IF(ISNUMBER('STATISTICAL SERVICE 2013'!M57),'STATISTICAL SERVICE 2013'!M57,"")</f>
        <v>830</v>
      </c>
      <c r="M34" s="111">
        <f>IF(ISNUMBER('STATISTICAL SERVICE 2013'!N57),'STATISTICAL SERVICE 2013'!N57,"")</f>
        <v>1777</v>
      </c>
      <c r="N34" s="112">
        <f t="shared" si="0"/>
        <v>21928</v>
      </c>
      <c r="O34" s="96" t="s">
        <v>216</v>
      </c>
    </row>
    <row r="35" spans="1:15" ht="15" customHeight="1">
      <c r="A35" s="91" t="s">
        <v>150</v>
      </c>
      <c r="B35" s="110">
        <f>IF(ISNUMBER('STATISTICAL SERVICE 2013'!C58),'STATISTICAL SERVICE 2013'!C58,"")</f>
        <v>86</v>
      </c>
      <c r="C35" s="111">
        <f>IF(ISNUMBER('STATISTICAL SERVICE 2013'!D58),'STATISTICAL SERVICE 2013'!D58,"")</f>
        <v>238</v>
      </c>
      <c r="D35" s="111">
        <f>IF(ISNUMBER('STATISTICAL SERVICE 2013'!E58),'STATISTICAL SERVICE 2013'!E58,"")</f>
        <v>111</v>
      </c>
      <c r="E35" s="111">
        <f>IF(ISNUMBER('STATISTICAL SERVICE 2013'!F58),'STATISTICAL SERVICE 2013'!F58,"")</f>
        <v>518</v>
      </c>
      <c r="F35" s="111">
        <f>IF(ISNUMBER('STATISTICAL SERVICE 2013'!G58),'STATISTICAL SERVICE 2013'!G58,"")</f>
        <v>479</v>
      </c>
      <c r="G35" s="111">
        <f>IF(ISNUMBER('STATISTICAL SERVICE 2013'!H58),'STATISTICAL SERVICE 2013'!H58,"")</f>
        <v>201</v>
      </c>
      <c r="H35" s="111">
        <f>IF(ISNUMBER('STATISTICAL SERVICE 2013'!I58),'STATISTICAL SERVICE 2013'!I58,"")</f>
        <v>809</v>
      </c>
      <c r="I35" s="111">
        <f>IF(ISNUMBER('STATISTICAL SERVICE 2013'!J58),'STATISTICAL SERVICE 2013'!J58,"")</f>
        <v>751</v>
      </c>
      <c r="J35" s="111">
        <f>IF(ISNUMBER('STATISTICAL SERVICE 2013'!K58),'STATISTICAL SERVICE 2013'!K58,"")</f>
        <v>562</v>
      </c>
      <c r="K35" s="111">
        <f>IF(ISNUMBER('STATISTICAL SERVICE 2013'!L58),'STATISTICAL SERVICE 2013'!L58,"")</f>
        <v>298</v>
      </c>
      <c r="L35" s="111">
        <f>IF(ISNUMBER('STATISTICAL SERVICE 2013'!M58),'STATISTICAL SERVICE 2013'!M58,"")</f>
        <v>296</v>
      </c>
      <c r="M35" s="111">
        <f>IF(ISNUMBER('STATISTICAL SERVICE 2013'!N58),'STATISTICAL SERVICE 2013'!N58,"")</f>
        <v>492</v>
      </c>
      <c r="N35" s="112">
        <f t="shared" si="0"/>
        <v>4841</v>
      </c>
      <c r="O35" s="96" t="s">
        <v>196</v>
      </c>
    </row>
    <row r="36" spans="1:15" ht="15" customHeight="1">
      <c r="A36" s="91" t="s">
        <v>151</v>
      </c>
      <c r="B36" s="110">
        <f>IF(ISNUMBER('STATISTICAL SERVICE 2013'!C84),'STATISTICAL SERVICE 2013'!C84,"")</f>
        <v>410</v>
      </c>
      <c r="C36" s="111">
        <f>IF(ISNUMBER('STATISTICAL SERVICE 2013'!D84),'STATISTICAL SERVICE 2013'!D84,"")</f>
        <v>199</v>
      </c>
      <c r="D36" s="111">
        <f>IF(ISNUMBER('STATISTICAL SERVICE 2013'!E84),'STATISTICAL SERVICE 2013'!E84,"")</f>
        <v>407</v>
      </c>
      <c r="E36" s="111">
        <f>IF(ISNUMBER('STATISTICAL SERVICE 2013'!F84),'STATISTICAL SERVICE 2013'!F84,"")</f>
        <v>596</v>
      </c>
      <c r="F36" s="111">
        <f>IF(ISNUMBER('STATISTICAL SERVICE 2013'!G84),'STATISTICAL SERVICE 2013'!G84,"")</f>
        <v>1384</v>
      </c>
      <c r="G36" s="111">
        <f>IF(ISNUMBER('STATISTICAL SERVICE 2013'!H84),'STATISTICAL SERVICE 2013'!H84,"")</f>
        <v>1522</v>
      </c>
      <c r="H36" s="111">
        <f>IF(ISNUMBER('STATISTICAL SERVICE 2013'!I84),'STATISTICAL SERVICE 2013'!I84,"")</f>
        <v>2268</v>
      </c>
      <c r="I36" s="111">
        <f>IF(ISNUMBER('STATISTICAL SERVICE 2013'!J84),'STATISTICAL SERVICE 2013'!J84,"")</f>
        <v>1340</v>
      </c>
      <c r="J36" s="111">
        <f>IF(ISNUMBER('STATISTICAL SERVICE 2013'!K84),'STATISTICAL SERVICE 2013'!K84,"")</f>
        <v>1926</v>
      </c>
      <c r="K36" s="111">
        <f>IF(ISNUMBER('STATISTICAL SERVICE 2013'!L84),'STATISTICAL SERVICE 2013'!L84,"")</f>
        <v>1354</v>
      </c>
      <c r="L36" s="111">
        <f>IF(ISNUMBER('STATISTICAL SERVICE 2013'!M84),'STATISTICAL SERVICE 2013'!M84,"")</f>
        <v>523</v>
      </c>
      <c r="M36" s="111">
        <f>IF(ISNUMBER('STATISTICAL SERVICE 2013'!N84),'STATISTICAL SERVICE 2013'!N84,"")</f>
        <v>568</v>
      </c>
      <c r="N36" s="112">
        <f t="shared" si="0"/>
        <v>12497</v>
      </c>
      <c r="O36" s="96" t="s">
        <v>197</v>
      </c>
    </row>
    <row r="37" spans="1:15" ht="15" customHeight="1">
      <c r="A37" s="91" t="s">
        <v>152</v>
      </c>
      <c r="B37" s="110">
        <f>IF(ISNUMBER('STATISTICAL SERVICE 2013'!C50),'STATISTICAL SERVICE 2013'!C50,"")</f>
        <v>200</v>
      </c>
      <c r="C37" s="111">
        <f>IF(ISNUMBER('STATISTICAL SERVICE 2013'!D50),'STATISTICAL SERVICE 2013'!D50,"")</f>
        <v>86</v>
      </c>
      <c r="D37" s="111">
        <f>IF(ISNUMBER('STATISTICAL SERVICE 2013'!E50),'STATISTICAL SERVICE 2013'!E50,"")</f>
        <v>237</v>
      </c>
      <c r="E37" s="111">
        <f>IF(ISNUMBER('STATISTICAL SERVICE 2013'!F50),'STATISTICAL SERVICE 2013'!F50,"")</f>
        <v>533</v>
      </c>
      <c r="F37" s="111">
        <f>IF(ISNUMBER('STATISTICAL SERVICE 2013'!G50),'STATISTICAL SERVICE 2013'!G50,"")</f>
        <v>358</v>
      </c>
      <c r="G37" s="111">
        <f>IF(ISNUMBER('STATISTICAL SERVICE 2013'!H50),'STATISTICAL SERVICE 2013'!H50,"")</f>
        <v>417</v>
      </c>
      <c r="H37" s="111">
        <f>IF(ISNUMBER('STATISTICAL SERVICE 2013'!I50),'STATISTICAL SERVICE 2013'!I50,"")</f>
        <v>673</v>
      </c>
      <c r="I37" s="111">
        <f>IF(ISNUMBER('STATISTICAL SERVICE 2013'!J50),'STATISTICAL SERVICE 2013'!J50,"")</f>
        <v>846</v>
      </c>
      <c r="J37" s="111">
        <f>IF(ISNUMBER('STATISTICAL SERVICE 2013'!K50),'STATISTICAL SERVICE 2013'!K50,"")</f>
        <v>643</v>
      </c>
      <c r="K37" s="111">
        <f>IF(ISNUMBER('STATISTICAL SERVICE 2013'!L50),'STATISTICAL SERVICE 2013'!L50,"")</f>
        <v>439</v>
      </c>
      <c r="L37" s="111">
        <f>IF(ISNUMBER('STATISTICAL SERVICE 2013'!M50),'STATISTICAL SERVICE 2013'!M50,"")</f>
        <v>200</v>
      </c>
      <c r="M37" s="111">
        <f>IF(ISNUMBER('STATISTICAL SERVICE 2013'!N50),'STATISTICAL SERVICE 2013'!N50,"")</f>
        <v>315</v>
      </c>
      <c r="N37" s="112">
        <f t="shared" si="0"/>
        <v>4947</v>
      </c>
      <c r="O37" s="96" t="s">
        <v>198</v>
      </c>
    </row>
    <row r="38" spans="1:15" ht="15" customHeight="1" thickBot="1">
      <c r="A38" s="92" t="s">
        <v>153</v>
      </c>
      <c r="B38" s="113">
        <f aca="true" t="shared" si="1" ref="B38:M38">IF(ISNUMBER(B39),B39-SUM(B5:B37),"")</f>
        <v>664</v>
      </c>
      <c r="C38" s="114">
        <f t="shared" si="1"/>
        <v>489</v>
      </c>
      <c r="D38" s="114">
        <f t="shared" si="1"/>
        <v>377</v>
      </c>
      <c r="E38" s="114">
        <f t="shared" si="1"/>
        <v>614</v>
      </c>
      <c r="F38" s="114">
        <f t="shared" si="1"/>
        <v>649</v>
      </c>
      <c r="G38" s="114">
        <f t="shared" si="1"/>
        <v>765</v>
      </c>
      <c r="H38" s="114">
        <f t="shared" si="1"/>
        <v>1154</v>
      </c>
      <c r="I38" s="114">
        <f t="shared" si="1"/>
        <v>1322</v>
      </c>
      <c r="J38" s="114">
        <f t="shared" si="1"/>
        <v>914</v>
      </c>
      <c r="K38" s="114">
        <f t="shared" si="1"/>
        <v>752</v>
      </c>
      <c r="L38" s="114">
        <f t="shared" si="1"/>
        <v>1054</v>
      </c>
      <c r="M38" s="114">
        <f t="shared" si="1"/>
        <v>711</v>
      </c>
      <c r="N38" s="115">
        <f t="shared" si="0"/>
        <v>9465</v>
      </c>
      <c r="O38" s="97" t="s">
        <v>199</v>
      </c>
    </row>
    <row r="39" spans="1:15" s="8" customFormat="1" ht="15" customHeight="1" thickBot="1">
      <c r="A39" s="93" t="s">
        <v>154</v>
      </c>
      <c r="B39" s="116">
        <f>IF(ISNUMBER('STATISTICAL SERVICE 2013'!C7),'STATISTICAL SERVICE 2013'!C7,"")</f>
        <v>42286</v>
      </c>
      <c r="C39" s="117">
        <f>IF(ISNUMBER('STATISTICAL SERVICE 2013'!D7),'STATISTICAL SERVICE 2013'!D7,"")</f>
        <v>42327</v>
      </c>
      <c r="D39" s="117">
        <f>IF(ISNUMBER('STATISTICAL SERVICE 2013'!E7),'STATISTICAL SERVICE 2013'!E7,"")</f>
        <v>92620</v>
      </c>
      <c r="E39" s="117">
        <f>IF(ISNUMBER('STATISTICAL SERVICE 2013'!F7),'STATISTICAL SERVICE 2013'!F7,"")</f>
        <v>162439</v>
      </c>
      <c r="F39" s="117">
        <f>IF(ISNUMBER('STATISTICAL SERVICE 2013'!G7),'STATISTICAL SERVICE 2013'!G7,"")</f>
        <v>276244</v>
      </c>
      <c r="G39" s="117">
        <f>IF(ISNUMBER('STATISTICAL SERVICE 2013'!H7),'STATISTICAL SERVICE 2013'!H7,"")</f>
        <v>308219</v>
      </c>
      <c r="H39" s="117">
        <f>IF(ISNUMBER('STATISTICAL SERVICE 2013'!I7),'STATISTICAL SERVICE 2013'!I7,"")</f>
        <v>361442</v>
      </c>
      <c r="I39" s="117">
        <f>IF(ISNUMBER('STATISTICAL SERVICE 2013'!J7),'STATISTICAL SERVICE 2013'!J7,"")</f>
        <v>352215</v>
      </c>
      <c r="J39" s="117">
        <f>IF(ISNUMBER('STATISTICAL SERVICE 2013'!K7),'STATISTICAL SERVICE 2013'!K7,"")</f>
        <v>357653</v>
      </c>
      <c r="K39" s="117">
        <f>IF(ISNUMBER('STATISTICAL SERVICE 2013'!L7),'STATISTICAL SERVICE 2013'!L7,"")</f>
        <v>273587</v>
      </c>
      <c r="L39" s="117">
        <f>IF(ISNUMBER('STATISTICAL SERVICE 2013'!M7),'STATISTICAL SERVICE 2013'!M7,"")</f>
        <v>81542</v>
      </c>
      <c r="M39" s="117">
        <f>IF(ISNUMBER('STATISTICAL SERVICE 2013'!N7),'STATISTICAL SERVICE 2013'!N7,"")</f>
        <v>54813</v>
      </c>
      <c r="N39" s="118">
        <f t="shared" si="0"/>
        <v>2405387</v>
      </c>
      <c r="O39" s="98" t="s">
        <v>200</v>
      </c>
    </row>
    <row r="40" spans="1:15" ht="18" customHeight="1">
      <c r="A40" s="14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13"/>
      <c r="O40" s="6"/>
    </row>
    <row r="41" spans="1:14" ht="18" customHeight="1">
      <c r="A41" s="2"/>
      <c r="B41" s="5"/>
      <c r="C41" s="5"/>
      <c r="D41" s="5"/>
      <c r="E41" s="84"/>
      <c r="F41" s="84"/>
      <c r="G41" s="84"/>
      <c r="H41" s="84"/>
      <c r="I41" s="5"/>
      <c r="J41" s="5"/>
      <c r="K41" s="5"/>
      <c r="L41" s="5"/>
      <c r="M41" s="5"/>
      <c r="N41" s="5"/>
    </row>
    <row r="42" spans="1:8" ht="18" customHeight="1">
      <c r="A42" s="1"/>
      <c r="E42" s="29"/>
      <c r="F42" s="29"/>
      <c r="G42" s="29"/>
      <c r="H42" s="29"/>
    </row>
    <row r="43" spans="1:13" ht="18" customHeight="1" hidden="1">
      <c r="A43" t="s">
        <v>115</v>
      </c>
      <c r="B43">
        <f>IF(ISNUMBER(B39),1,0)</f>
        <v>1</v>
      </c>
      <c r="C43">
        <f aca="true" t="shared" si="2" ref="C43:M43">IF(ISNUMBER(C39),1,0)</f>
        <v>1</v>
      </c>
      <c r="D43">
        <f t="shared" si="2"/>
        <v>1</v>
      </c>
      <c r="E43">
        <f t="shared" si="2"/>
        <v>1</v>
      </c>
      <c r="F43">
        <f t="shared" si="2"/>
        <v>1</v>
      </c>
      <c r="G43">
        <f t="shared" si="2"/>
        <v>1</v>
      </c>
      <c r="H43">
        <f t="shared" si="2"/>
        <v>1</v>
      </c>
      <c r="I43">
        <f t="shared" si="2"/>
        <v>1</v>
      </c>
      <c r="J43">
        <f t="shared" si="2"/>
        <v>1</v>
      </c>
      <c r="K43">
        <f t="shared" si="2"/>
        <v>1</v>
      </c>
      <c r="L43">
        <f t="shared" si="2"/>
        <v>1</v>
      </c>
      <c r="M43">
        <f t="shared" si="2"/>
        <v>1</v>
      </c>
    </row>
    <row r="44" spans="1:13" ht="18" customHeight="1" hidden="1">
      <c r="A44" t="s">
        <v>114</v>
      </c>
      <c r="B44">
        <f>IF(SUM($B43:$M43)=1,1,0)</f>
        <v>0</v>
      </c>
      <c r="C44">
        <f>IF(SUM($B43:$M43)=2,1,0)</f>
        <v>0</v>
      </c>
      <c r="D44">
        <f>IF(SUM($B43:$M43)=3,1,0)</f>
        <v>0</v>
      </c>
      <c r="E44">
        <f>IF(SUM($B43:$M43)=4,1,0)</f>
        <v>0</v>
      </c>
      <c r="F44">
        <f>IF(SUM($B43:$M43)=5,1,0)</f>
        <v>0</v>
      </c>
      <c r="G44">
        <f>IF(SUM($B43:$M43)=6,1,0)</f>
        <v>0</v>
      </c>
      <c r="H44">
        <f>IF(SUM($B43:$M43)=7,1,0)</f>
        <v>0</v>
      </c>
      <c r="I44">
        <f>IF(SUM($B43:$M43)=8,1,0)</f>
        <v>0</v>
      </c>
      <c r="J44">
        <f>IF(SUM($B43:$M43)=9,1,0)</f>
        <v>0</v>
      </c>
      <c r="K44">
        <f>IF(SUM($B43:$M43)=10,1,0)</f>
        <v>0</v>
      </c>
      <c r="L44">
        <f>IF(SUM($B43:$M43)=11,1,0)</f>
        <v>0</v>
      </c>
      <c r="M44">
        <f>IF(SUM($B43:$M43)=12,1,0)</f>
        <v>1</v>
      </c>
    </row>
  </sheetData>
  <sheetProtection/>
  <mergeCells count="2">
    <mergeCell ref="A1:O1"/>
    <mergeCell ref="A2:O2"/>
  </mergeCells>
  <printOptions horizontalCentered="1" verticalCentered="1"/>
  <pageMargins left="0.7480314960629921" right="0.7480314960629921" top="0" bottom="0" header="0.5118110236220472" footer="0.5118110236220472"/>
  <pageSetup fitToHeight="1" fitToWidth="1" horizontalDpi="360" verticalDpi="360" orientation="landscape" paperSize="9" scale="72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zoomScalePageLayoutView="0" workbookViewId="0" topLeftCell="A1">
      <selection activeCell="A5" sqref="A5:A28"/>
    </sheetView>
  </sheetViews>
  <sheetFormatPr defaultColWidth="9.140625" defaultRowHeight="18" customHeight="1"/>
  <cols>
    <col min="1" max="1" width="19.7109375" style="0" customWidth="1"/>
    <col min="2" max="14" width="10.8515625" style="0" customWidth="1"/>
    <col min="15" max="15" width="18.7109375" style="0" customWidth="1"/>
    <col min="18" max="18" width="12.140625" style="0" customWidth="1"/>
  </cols>
  <sheetData>
    <row r="1" spans="1:15" s="5" customFormat="1" ht="18" customHeight="1">
      <c r="A1" s="193" t="s">
        <v>218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</row>
    <row r="2" spans="1:15" s="5" customFormat="1" ht="18" customHeight="1">
      <c r="A2" s="193" t="s">
        <v>219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</row>
    <row r="3" spans="1:14" ht="18" customHeight="1" thickBot="1">
      <c r="A3" s="19"/>
      <c r="B3" s="5"/>
      <c r="C3" s="19"/>
      <c r="D3" s="20"/>
      <c r="E3" s="12"/>
      <c r="F3" s="12"/>
      <c r="G3" s="12"/>
      <c r="H3" s="12"/>
      <c r="I3" s="12"/>
      <c r="J3" s="12"/>
      <c r="K3" s="12"/>
      <c r="L3" s="12"/>
      <c r="M3" s="12"/>
      <c r="N3" s="5"/>
    </row>
    <row r="4" spans="1:15" ht="40.5" customHeight="1">
      <c r="A4" s="139" t="s">
        <v>120</v>
      </c>
      <c r="B4" s="89" t="s">
        <v>155</v>
      </c>
      <c r="C4" s="88" t="s">
        <v>156</v>
      </c>
      <c r="D4" s="88" t="s">
        <v>157</v>
      </c>
      <c r="E4" s="88" t="s">
        <v>158</v>
      </c>
      <c r="F4" s="88" t="s">
        <v>159</v>
      </c>
      <c r="G4" s="88" t="s">
        <v>160</v>
      </c>
      <c r="H4" s="88" t="s">
        <v>161</v>
      </c>
      <c r="I4" s="88" t="s">
        <v>162</v>
      </c>
      <c r="J4" s="88" t="s">
        <v>163</v>
      </c>
      <c r="K4" s="88" t="s">
        <v>164</v>
      </c>
      <c r="L4" s="88" t="s">
        <v>165</v>
      </c>
      <c r="M4" s="88" t="s">
        <v>166</v>
      </c>
      <c r="N4" s="94" t="s">
        <v>167</v>
      </c>
      <c r="O4" s="140" t="s">
        <v>13</v>
      </c>
    </row>
    <row r="5" spans="1:15" ht="15" customHeight="1">
      <c r="A5" s="90" t="s">
        <v>121</v>
      </c>
      <c r="B5" s="108">
        <f>IF(ISNUMBER('STATISTICAL SERVICE 2012'!C36),'STATISTICAL SERVICE 2012'!C36,"")</f>
        <v>16040</v>
      </c>
      <c r="C5" s="107">
        <f>IF(ISNUMBER('STATISTICAL SERVICE 2012'!D36),'STATISTICAL SERVICE 2012'!D36,"")</f>
        <v>20827</v>
      </c>
      <c r="D5" s="107">
        <f>IF(ISNUMBER('STATISTICAL SERVICE 2012'!E36),'STATISTICAL SERVICE 2012'!E36,"")</f>
        <v>34900</v>
      </c>
      <c r="E5" s="107">
        <f>IF(ISNUMBER('STATISTICAL SERVICE 2012'!F36),'STATISTICAL SERVICE 2012'!F36,"")</f>
        <v>70864</v>
      </c>
      <c r="F5" s="107">
        <f>IF(ISNUMBER('STATISTICAL SERVICE 2012'!G36),'STATISTICAL SERVICE 2012'!G36,"")</f>
        <v>113289</v>
      </c>
      <c r="G5" s="107">
        <f>IF(ISNUMBER('STATISTICAL SERVICE 2012'!H36),'STATISTICAL SERVICE 2012'!H36,"")</f>
        <v>127747</v>
      </c>
      <c r="H5" s="107">
        <f>IF(ISNUMBER('STATISTICAL SERVICE 2012'!I36),'STATISTICAL SERVICE 2012'!I36,"")</f>
        <v>141782</v>
      </c>
      <c r="I5" s="107">
        <f>IF(ISNUMBER('STATISTICAL SERVICE 2012'!J36),'STATISTICAL SERVICE 2012'!J36,"")</f>
        <v>146136</v>
      </c>
      <c r="J5" s="107">
        <f>IF(ISNUMBER('STATISTICAL SERVICE 2012'!K36),'STATISTICAL SERVICE 2012'!K36,"")</f>
        <v>134589</v>
      </c>
      <c r="K5" s="107">
        <f>IF(ISNUMBER('STATISTICAL SERVICE 2012'!L36),'STATISTICAL SERVICE 2012'!L36,"")</f>
        <v>107046</v>
      </c>
      <c r="L5" s="107">
        <f>IF(ISNUMBER('STATISTICAL SERVICE 2012'!M36),'STATISTICAL SERVICE 2012'!M36,"")</f>
        <v>29392</v>
      </c>
      <c r="M5" s="107">
        <f>IF(ISNUMBER('STATISTICAL SERVICE 2012'!N36),'STATISTICAL SERVICE 2012'!N36,"")</f>
        <v>16847</v>
      </c>
      <c r="N5" s="109">
        <f aca="true" t="shared" si="0" ref="N5:N39">SUM(B5:M5)</f>
        <v>959459</v>
      </c>
      <c r="O5" s="95" t="s">
        <v>168</v>
      </c>
    </row>
    <row r="6" spans="1:15" ht="15" customHeight="1">
      <c r="A6" s="91" t="s">
        <v>136</v>
      </c>
      <c r="B6" s="110">
        <f>IF(ISNUMBER('STATISTICAL SERVICE 2012'!C42),'STATISTICAL SERVICE 2012'!C42,"")</f>
        <v>3446</v>
      </c>
      <c r="C6" s="111">
        <f>IF(ISNUMBER('STATISTICAL SERVICE 2012'!D42),'STATISTICAL SERVICE 2012'!D42,"")</f>
        <v>4253</v>
      </c>
      <c r="D6" s="111">
        <f>IF(ISNUMBER('STATISTICAL SERVICE 2012'!E42),'STATISTICAL SERVICE 2012'!E42,"")</f>
        <v>8600</v>
      </c>
      <c r="E6" s="111">
        <f>IF(ISNUMBER('STATISTICAL SERVICE 2012'!F42),'STATISTICAL SERVICE 2012'!F42,"")</f>
        <v>24856</v>
      </c>
      <c r="F6" s="111">
        <f>IF(ISNUMBER('STATISTICAL SERVICE 2012'!G42),'STATISTICAL SERVICE 2012'!G42,"")</f>
        <v>53671</v>
      </c>
      <c r="G6" s="111">
        <f>IF(ISNUMBER('STATISTICAL SERVICE 2012'!H42),'STATISTICAL SERVICE 2012'!H42,"")</f>
        <v>80145</v>
      </c>
      <c r="H6" s="111">
        <f>IF(ISNUMBER('STATISTICAL SERVICE 2012'!I42),'STATISTICAL SERVICE 2012'!I42,"")</f>
        <v>79278</v>
      </c>
      <c r="I6" s="111">
        <f>IF(ISNUMBER('STATISTICAL SERVICE 2012'!J42),'STATISTICAL SERVICE 2012'!J42,"")</f>
        <v>79291</v>
      </c>
      <c r="J6" s="111">
        <f>IF(ISNUMBER('STATISTICAL SERVICE 2012'!K42),'STATISTICAL SERVICE 2012'!K42,"")</f>
        <v>77149</v>
      </c>
      <c r="K6" s="111">
        <f>IF(ISNUMBER('STATISTICAL SERVICE 2012'!L42),'STATISTICAL SERVICE 2012'!L42,"")</f>
        <v>46690</v>
      </c>
      <c r="L6" s="111">
        <f>IF(ISNUMBER('STATISTICAL SERVICE 2012'!M42),'STATISTICAL SERVICE 2012'!M42,"")</f>
        <v>10806</v>
      </c>
      <c r="M6" s="111">
        <f>IF(ISNUMBER('STATISTICAL SERVICE 2012'!N42),'STATISTICAL SERVICE 2012'!N42,"")</f>
        <v>6234</v>
      </c>
      <c r="N6" s="112">
        <f t="shared" si="0"/>
        <v>474419</v>
      </c>
      <c r="O6" s="96" t="s">
        <v>183</v>
      </c>
    </row>
    <row r="7" spans="1:15" ht="15" customHeight="1">
      <c r="A7" s="91" t="s">
        <v>124</v>
      </c>
      <c r="B7" s="110">
        <f>IF(ISNUMBER('STATISTICAL SERVICE 2012'!C35),'STATISTICAL SERVICE 2012'!C35,"")</f>
        <v>708</v>
      </c>
      <c r="C7" s="111">
        <f>IF(ISNUMBER('STATISTICAL SERVICE 2012'!D35),'STATISTICAL SERVICE 2012'!D35,"")</f>
        <v>503</v>
      </c>
      <c r="D7" s="111">
        <f>IF(ISNUMBER('STATISTICAL SERVICE 2012'!E35),'STATISTICAL SERVICE 2012'!E35,"")</f>
        <v>2000</v>
      </c>
      <c r="E7" s="111">
        <f>IF(ISNUMBER('STATISTICAL SERVICE 2012'!F35),'STATISTICAL SERVICE 2012'!F35,"")</f>
        <v>10472</v>
      </c>
      <c r="F7" s="111">
        <f>IF(ISNUMBER('STATISTICAL SERVICE 2012'!G35),'STATISTICAL SERVICE 2012'!G35,"")</f>
        <v>16856</v>
      </c>
      <c r="G7" s="111">
        <f>IF(ISNUMBER('STATISTICAL SERVICE 2012'!H35),'STATISTICAL SERVICE 2012'!H35,"")</f>
        <v>19404</v>
      </c>
      <c r="H7" s="111">
        <f>IF(ISNUMBER('STATISTICAL SERVICE 2012'!I35),'STATISTICAL SERVICE 2012'!I35,"")</f>
        <v>18405</v>
      </c>
      <c r="I7" s="111">
        <f>IF(ISNUMBER('STATISTICAL SERVICE 2012'!J35),'STATISTICAL SERVICE 2012'!J35,"")</f>
        <v>18545</v>
      </c>
      <c r="J7" s="111">
        <f>IF(ISNUMBER('STATISTICAL SERVICE 2012'!K35),'STATISTICAL SERVICE 2012'!K35,"")</f>
        <v>17060</v>
      </c>
      <c r="K7" s="111">
        <f>IF(ISNUMBER('STATISTICAL SERVICE 2012'!L35),'STATISTICAL SERVICE 2012'!L35,"")</f>
        <v>12037</v>
      </c>
      <c r="L7" s="111">
        <f>IF(ISNUMBER('STATISTICAL SERVICE 2012'!M35),'STATISTICAL SERVICE 2012'!M35,"")</f>
        <v>612</v>
      </c>
      <c r="M7" s="111">
        <f>IF(ISNUMBER('STATISTICAL SERVICE 2012'!N35),'STATISTICAL SERVICE 2012'!N35,"")</f>
        <v>678</v>
      </c>
      <c r="N7" s="112">
        <f t="shared" si="0"/>
        <v>117280</v>
      </c>
      <c r="O7" s="96" t="s">
        <v>171</v>
      </c>
    </row>
    <row r="8" spans="1:15" ht="15" customHeight="1">
      <c r="A8" s="91" t="s">
        <v>125</v>
      </c>
      <c r="B8" s="110">
        <f>IF(ISNUMBER('STATISTICAL SERVICE 2012'!C39),'STATISTICAL SERVICE 2012'!C39,"")</f>
        <v>1076</v>
      </c>
      <c r="C8" s="111">
        <f>IF(ISNUMBER('STATISTICAL SERVICE 2012'!D39),'STATISTICAL SERVICE 2012'!D39,"")</f>
        <v>1037</v>
      </c>
      <c r="D8" s="111">
        <f>IF(ISNUMBER('STATISTICAL SERVICE 2012'!E39),'STATISTICAL SERVICE 2012'!E39,"")</f>
        <v>1900</v>
      </c>
      <c r="E8" s="111">
        <f>IF(ISNUMBER('STATISTICAL SERVICE 2012'!F39),'STATISTICAL SERVICE 2012'!F39,"")</f>
        <v>3695</v>
      </c>
      <c r="F8" s="111">
        <f>IF(ISNUMBER('STATISTICAL SERVICE 2012'!G39),'STATISTICAL SERVICE 2012'!G39,"")</f>
        <v>8291</v>
      </c>
      <c r="G8" s="111">
        <f>IF(ISNUMBER('STATISTICAL SERVICE 2012'!H39),'STATISTICAL SERVICE 2012'!H39,"")</f>
        <v>11050</v>
      </c>
      <c r="H8" s="111">
        <f>IF(ISNUMBER('STATISTICAL SERVICE 2012'!I39),'STATISTICAL SERVICE 2012'!I39,"")</f>
        <v>14056</v>
      </c>
      <c r="I8" s="111">
        <f>IF(ISNUMBER('STATISTICAL SERVICE 2012'!J39),'STATISTICAL SERVICE 2012'!J39,"")</f>
        <v>10110</v>
      </c>
      <c r="J8" s="111">
        <f>IF(ISNUMBER('STATISTICAL SERVICE 2012'!K39),'STATISTICAL SERVICE 2012'!K39,"")</f>
        <v>10221</v>
      </c>
      <c r="K8" s="111">
        <f>IF(ISNUMBER('STATISTICAL SERVICE 2012'!L39),'STATISTICAL SERVICE 2012'!L39,"")</f>
        <v>5948</v>
      </c>
      <c r="L8" s="111">
        <f>IF(ISNUMBER('STATISTICAL SERVICE 2012'!M39),'STATISTICAL SERVICE 2012'!M39,"")</f>
        <v>1315</v>
      </c>
      <c r="M8" s="111">
        <f>IF(ISNUMBER('STATISTICAL SERVICE 2012'!N39),'STATISTICAL SERVICE 2012'!N39,"")</f>
        <v>704</v>
      </c>
      <c r="N8" s="112">
        <f t="shared" si="0"/>
        <v>69403</v>
      </c>
      <c r="O8" s="96" t="s">
        <v>172</v>
      </c>
    </row>
    <row r="9" spans="1:15" ht="15" customHeight="1">
      <c r="A9" s="91" t="s">
        <v>126</v>
      </c>
      <c r="B9" s="110">
        <f>IF(ISNUMBER('STATISTICAL SERVICE 2012'!C34),'STATISTICAL SERVICE 2012'!C34,"")</f>
        <v>135</v>
      </c>
      <c r="C9" s="111">
        <f>IF(ISNUMBER('STATISTICAL SERVICE 2012'!D34),'STATISTICAL SERVICE 2012'!D34,"")</f>
        <v>86</v>
      </c>
      <c r="D9" s="111">
        <f>IF(ISNUMBER('STATISTICAL SERVICE 2012'!E34),'STATISTICAL SERVICE 2012'!E34,"")</f>
        <v>900</v>
      </c>
      <c r="E9" s="111">
        <f>IF(ISNUMBER('STATISTICAL SERVICE 2012'!F34),'STATISTICAL SERVICE 2012'!F34,"")</f>
        <v>3557</v>
      </c>
      <c r="F9" s="111">
        <f>IF(ISNUMBER('STATISTICAL SERVICE 2012'!G34),'STATISTICAL SERVICE 2012'!G34,"")</f>
        <v>4026</v>
      </c>
      <c r="G9" s="111">
        <f>IF(ISNUMBER('STATISTICAL SERVICE 2012'!H34),'STATISTICAL SERVICE 2012'!H34,"")</f>
        <v>4222</v>
      </c>
      <c r="H9" s="111">
        <f>IF(ISNUMBER('STATISTICAL SERVICE 2012'!I34),'STATISTICAL SERVICE 2012'!I34,"")</f>
        <v>3999</v>
      </c>
      <c r="I9" s="111">
        <f>IF(ISNUMBER('STATISTICAL SERVICE 2012'!J34),'STATISTICAL SERVICE 2012'!J34,"")</f>
        <v>3160</v>
      </c>
      <c r="J9" s="111">
        <f>IF(ISNUMBER('STATISTICAL SERVICE 2012'!K34),'STATISTICAL SERVICE 2012'!K34,"")</f>
        <v>4219</v>
      </c>
      <c r="K9" s="111">
        <f>IF(ISNUMBER('STATISTICAL SERVICE 2012'!L34),'STATISTICAL SERVICE 2012'!L34,"")</f>
        <v>4472</v>
      </c>
      <c r="L9" s="111">
        <f>IF(ISNUMBER('STATISTICAL SERVICE 2012'!M34),'STATISTICAL SERVICE 2012'!M34,"")</f>
        <v>294</v>
      </c>
      <c r="M9" s="111">
        <f>IF(ISNUMBER('STATISTICAL SERVICE 2012'!N34),'STATISTICAL SERVICE 2012'!N34,"")</f>
        <v>141</v>
      </c>
      <c r="N9" s="112">
        <f t="shared" si="0"/>
        <v>29211</v>
      </c>
      <c r="O9" s="96" t="s">
        <v>173</v>
      </c>
    </row>
    <row r="10" spans="1:15" ht="15" customHeight="1">
      <c r="A10" s="91" t="s">
        <v>127</v>
      </c>
      <c r="B10" s="110">
        <f>IF(ISNUMBER('STATISTICAL SERVICE 2012'!C14),'STATISTICAL SERVICE 2012'!C14,"")</f>
        <v>0</v>
      </c>
      <c r="C10" s="111">
        <f>IF(ISNUMBER('STATISTICAL SERVICE 2012'!D14),'STATISTICAL SERVICE 2012'!D14,"")</f>
        <v>45</v>
      </c>
      <c r="D10" s="111">
        <f>IF(ISNUMBER('STATISTICAL SERVICE 2012'!E14),'STATISTICAL SERVICE 2012'!E14,"")</f>
        <v>472</v>
      </c>
      <c r="E10" s="111">
        <f>IF(ISNUMBER('STATISTICAL SERVICE 2012'!F14),'STATISTICAL SERVICE 2012'!F14,"")</f>
        <v>2473</v>
      </c>
      <c r="F10" s="111">
        <f>IF(ISNUMBER('STATISTICAL SERVICE 2012'!G14),'STATISTICAL SERVICE 2012'!G14,"")</f>
        <v>2542</v>
      </c>
      <c r="G10" s="111">
        <f>IF(ISNUMBER('STATISTICAL SERVICE 2012'!H14),'STATISTICAL SERVICE 2012'!H14,"")</f>
        <v>5031</v>
      </c>
      <c r="H10" s="111">
        <f>IF(ISNUMBER('STATISTICAL SERVICE 2012'!I14),'STATISTICAL SERVICE 2012'!I14,"")</f>
        <v>8065</v>
      </c>
      <c r="I10" s="111">
        <f>IF(ISNUMBER('STATISTICAL SERVICE 2012'!J14),'STATISTICAL SERVICE 2012'!J14,"")</f>
        <v>5129</v>
      </c>
      <c r="J10" s="111">
        <f>IF(ISNUMBER('STATISTICAL SERVICE 2012'!K14),'STATISTICAL SERVICE 2012'!K14,"")</f>
        <v>4566</v>
      </c>
      <c r="K10" s="111">
        <f>IF(ISNUMBER('STATISTICAL SERVICE 2012'!L14),'STATISTICAL SERVICE 2012'!L14,"")</f>
        <v>2988</v>
      </c>
      <c r="L10" s="111">
        <f>IF(ISNUMBER('STATISTICAL SERVICE 2012'!M14),'STATISTICAL SERVICE 2012'!M14,"")</f>
        <v>345</v>
      </c>
      <c r="M10" s="111">
        <f>IF(ISNUMBER('STATISTICAL SERVICE 2012'!N14),'STATISTICAL SERVICE 2012'!N14,"")</f>
        <v>103</v>
      </c>
      <c r="N10" s="112">
        <f t="shared" si="0"/>
        <v>31759</v>
      </c>
      <c r="O10" s="96" t="s">
        <v>174</v>
      </c>
    </row>
    <row r="11" spans="1:15" ht="15" customHeight="1">
      <c r="A11" s="91" t="s">
        <v>122</v>
      </c>
      <c r="B11" s="110">
        <f>IF(ISNUMBER('STATISTICAL SERVICE 2012'!C15),'STATISTICAL SERVICE 2012'!C15,"")</f>
        <v>6104</v>
      </c>
      <c r="C11" s="111">
        <f>IF(ISNUMBER('STATISTICAL SERVICE 2012'!D15),'STATISTICAL SERVICE 2012'!D15,"")</f>
        <v>8427</v>
      </c>
      <c r="D11" s="111">
        <f>IF(ISNUMBER('STATISTICAL SERVICE 2012'!E15),'STATISTICAL SERVICE 2012'!E15,"")</f>
        <v>14800</v>
      </c>
      <c r="E11" s="111">
        <f>IF(ISNUMBER('STATISTICAL SERVICE 2012'!F15),'STATISTICAL SERVICE 2012'!F15,"")</f>
        <v>16745</v>
      </c>
      <c r="F11" s="111">
        <f>IF(ISNUMBER('STATISTICAL SERVICE 2012'!G15),'STATISTICAL SERVICE 2012'!G15,"")</f>
        <v>14985</v>
      </c>
      <c r="G11" s="111">
        <f>IF(ISNUMBER('STATISTICAL SERVICE 2012'!H15),'STATISTICAL SERVICE 2012'!H15,"")</f>
        <v>10693</v>
      </c>
      <c r="H11" s="111">
        <f>IF(ISNUMBER('STATISTICAL SERVICE 2012'!I15),'STATISTICAL SERVICE 2012'!I15,"")</f>
        <v>12785</v>
      </c>
      <c r="I11" s="111">
        <f>IF(ISNUMBER('STATISTICAL SERVICE 2012'!J15),'STATISTICAL SERVICE 2012'!J15,"")</f>
        <v>13616</v>
      </c>
      <c r="J11" s="111">
        <f>IF(ISNUMBER('STATISTICAL SERVICE 2012'!K15),'STATISTICAL SERVICE 2012'!K15,"")</f>
        <v>12664</v>
      </c>
      <c r="K11" s="111">
        <f>IF(ISNUMBER('STATISTICAL SERVICE 2012'!L15),'STATISTICAL SERVICE 2012'!L15,"")</f>
        <v>18998</v>
      </c>
      <c r="L11" s="111">
        <f>IF(ISNUMBER('STATISTICAL SERVICE 2012'!M15),'STATISTICAL SERVICE 2012'!M15,"")</f>
        <v>11188</v>
      </c>
      <c r="M11" s="111">
        <f>IF(ISNUMBER('STATISTICAL SERVICE 2012'!N15),'STATISTICAL SERVICE 2012'!N15,"")</f>
        <v>3397</v>
      </c>
      <c r="N11" s="112">
        <f t="shared" si="0"/>
        <v>144402</v>
      </c>
      <c r="O11" s="96" t="s">
        <v>169</v>
      </c>
    </row>
    <row r="12" spans="1:15" ht="15" customHeight="1">
      <c r="A12" s="91" t="s">
        <v>123</v>
      </c>
      <c r="B12" s="110">
        <f>IF(ISNUMBER('STATISTICAL SERVICE 2012'!C17),'STATISTICAL SERVICE 2012'!C17,"")</f>
        <v>7879</v>
      </c>
      <c r="C12" s="111">
        <f>IF(ISNUMBER('STATISTICAL SERVICE 2012'!D17),'STATISTICAL SERVICE 2012'!D17,"")</f>
        <v>7211</v>
      </c>
      <c r="D12" s="111">
        <f>IF(ISNUMBER('STATISTICAL SERVICE 2012'!E17),'STATISTICAL SERVICE 2012'!E17,"")</f>
        <v>9500</v>
      </c>
      <c r="E12" s="111">
        <f>IF(ISNUMBER('STATISTICAL SERVICE 2012'!F17),'STATISTICAL SERVICE 2012'!F17,"")</f>
        <v>14129</v>
      </c>
      <c r="F12" s="111">
        <f>IF(ISNUMBER('STATISTICAL SERVICE 2012'!G17),'STATISTICAL SERVICE 2012'!G17,"")</f>
        <v>11446</v>
      </c>
      <c r="G12" s="111">
        <f>IF(ISNUMBER('STATISTICAL SERVICE 2012'!H17),'STATISTICAL SERVICE 2012'!H17,"")</f>
        <v>13530</v>
      </c>
      <c r="H12" s="111">
        <f>IF(ISNUMBER('STATISTICAL SERVICE 2012'!I17),'STATISTICAL SERVICE 2012'!I17,"")</f>
        <v>15355</v>
      </c>
      <c r="I12" s="111">
        <f>IF(ISNUMBER('STATISTICAL SERVICE 2012'!J17),'STATISTICAL SERVICE 2012'!J17,"")</f>
        <v>12251</v>
      </c>
      <c r="J12" s="111">
        <f>IF(ISNUMBER('STATISTICAL SERVICE 2012'!K17),'STATISTICAL SERVICE 2012'!K17,"")</f>
        <v>11044</v>
      </c>
      <c r="K12" s="111">
        <f>IF(ISNUMBER('STATISTICAL SERVICE 2012'!L17),'STATISTICAL SERVICE 2012'!L17,"")</f>
        <v>11289</v>
      </c>
      <c r="L12" s="111">
        <f>IF(ISNUMBER('STATISTICAL SERVICE 2012'!M17),'STATISTICAL SERVICE 2012'!M17,"")</f>
        <v>10301</v>
      </c>
      <c r="M12" s="111">
        <f>IF(ISNUMBER('STATISTICAL SERVICE 2012'!N17),'STATISTICAL SERVICE 2012'!N17,"")</f>
        <v>9050</v>
      </c>
      <c r="N12" s="112">
        <f t="shared" si="0"/>
        <v>132985</v>
      </c>
      <c r="O12" s="96" t="s">
        <v>170</v>
      </c>
    </row>
    <row r="13" spans="1:15" ht="15" customHeight="1">
      <c r="A13" s="91" t="s">
        <v>129</v>
      </c>
      <c r="B13" s="110">
        <f>IF(ISNUMBER('STATISTICAL SERVICE 2012'!C40),'STATISTICAL SERVICE 2012'!C40,"")</f>
        <v>438</v>
      </c>
      <c r="C13" s="111">
        <f>IF(ISNUMBER('STATISTICAL SERVICE 2012'!D40),'STATISTICAL SERVICE 2012'!D40,"")</f>
        <v>519</v>
      </c>
      <c r="D13" s="111">
        <f>IF(ISNUMBER('STATISTICAL SERVICE 2012'!E40),'STATISTICAL SERVICE 2012'!E40,"")</f>
        <v>1200</v>
      </c>
      <c r="E13" s="111">
        <f>IF(ISNUMBER('STATISTICAL SERVICE 2012'!F40),'STATISTICAL SERVICE 2012'!F40,"")</f>
        <v>4439</v>
      </c>
      <c r="F13" s="111">
        <f>IF(ISNUMBER('STATISTICAL SERVICE 2012'!G40),'STATISTICAL SERVICE 2012'!G40,"")</f>
        <v>3415</v>
      </c>
      <c r="G13" s="111">
        <f>IF(ISNUMBER('STATISTICAL SERVICE 2012'!H40),'STATISTICAL SERVICE 2012'!H40,"")</f>
        <v>4560</v>
      </c>
      <c r="H13" s="111">
        <f>IF(ISNUMBER('STATISTICAL SERVICE 2012'!I40),'STATISTICAL SERVICE 2012'!I40,"")</f>
        <v>8910</v>
      </c>
      <c r="I13" s="111">
        <f>IF(ISNUMBER('STATISTICAL SERVICE 2012'!J40),'STATISTICAL SERVICE 2012'!J40,"")</f>
        <v>6318</v>
      </c>
      <c r="J13" s="111">
        <f>IF(ISNUMBER('STATISTICAL SERVICE 2012'!K40),'STATISTICAL SERVICE 2012'!K40,"")</f>
        <v>7593</v>
      </c>
      <c r="K13" s="111">
        <f>IF(ISNUMBER('STATISTICAL SERVICE 2012'!L40),'STATISTICAL SERVICE 2012'!L40,"")</f>
        <v>7729</v>
      </c>
      <c r="L13" s="111">
        <f>IF(ISNUMBER('STATISTICAL SERVICE 2012'!M40),'STATISTICAL SERVICE 2012'!M40,"")</f>
        <v>1213</v>
      </c>
      <c r="M13" s="111">
        <f>IF(ISNUMBER('STATISTICAL SERVICE 2012'!N40),'STATISTICAL SERVICE 2012'!N40,"")</f>
        <v>513</v>
      </c>
      <c r="N13" s="112">
        <f t="shared" si="0"/>
        <v>46847</v>
      </c>
      <c r="O13" s="96" t="s">
        <v>176</v>
      </c>
    </row>
    <row r="14" spans="1:15" ht="15" customHeight="1">
      <c r="A14" s="91" t="s">
        <v>130</v>
      </c>
      <c r="B14" s="110">
        <f>IF(ISNUMBER('STATISTICAL SERVICE 2012'!C27),'STATISTICAL SERVICE 2012'!C27,"")</f>
        <v>340</v>
      </c>
      <c r="C14" s="111">
        <f>IF(ISNUMBER('STATISTICAL SERVICE 2012'!D27),'STATISTICAL SERVICE 2012'!D27,"")</f>
        <v>301</v>
      </c>
      <c r="D14" s="111">
        <f>IF(ISNUMBER('STATISTICAL SERVICE 2012'!E27),'STATISTICAL SERVICE 2012'!E27,"")</f>
        <v>800</v>
      </c>
      <c r="E14" s="111">
        <f>IF(ISNUMBER('STATISTICAL SERVICE 2012'!F27),'STATISTICAL SERVICE 2012'!F27,"")</f>
        <v>2847</v>
      </c>
      <c r="F14" s="111">
        <f>IF(ISNUMBER('STATISTICAL SERVICE 2012'!G27),'STATISTICAL SERVICE 2012'!G27,"")</f>
        <v>4905</v>
      </c>
      <c r="G14" s="111">
        <f>IF(ISNUMBER('STATISTICAL SERVICE 2012'!H27),'STATISTICAL SERVICE 2012'!H27,"")</f>
        <v>3571</v>
      </c>
      <c r="H14" s="111">
        <f>IF(ISNUMBER('STATISTICAL SERVICE 2012'!I27),'STATISTICAL SERVICE 2012'!I27,"")</f>
        <v>5604</v>
      </c>
      <c r="I14" s="111">
        <f>IF(ISNUMBER('STATISTICAL SERVICE 2012'!J27),'STATISTICAL SERVICE 2012'!J27,"")</f>
        <v>4296</v>
      </c>
      <c r="J14" s="111">
        <f>IF(ISNUMBER('STATISTICAL SERVICE 2012'!K27),'STATISTICAL SERVICE 2012'!K27,"")</f>
        <v>4799</v>
      </c>
      <c r="K14" s="111">
        <f>IF(ISNUMBER('STATISTICAL SERVICE 2012'!L27),'STATISTICAL SERVICE 2012'!L27,"")</f>
        <v>4432</v>
      </c>
      <c r="L14" s="111">
        <f>IF(ISNUMBER('STATISTICAL SERVICE 2012'!M27),'STATISTICAL SERVICE 2012'!M27,"")</f>
        <v>617</v>
      </c>
      <c r="M14" s="111">
        <f>IF(ISNUMBER('STATISTICAL SERVICE 2012'!N27),'STATISTICAL SERVICE 2012'!N27,"")</f>
        <v>508</v>
      </c>
      <c r="N14" s="112">
        <f t="shared" si="0"/>
        <v>33020</v>
      </c>
      <c r="O14" s="96" t="s">
        <v>177</v>
      </c>
    </row>
    <row r="15" spans="1:15" ht="15" customHeight="1">
      <c r="A15" s="91" t="s">
        <v>128</v>
      </c>
      <c r="B15" s="110">
        <f>IF(ISNUMBER('STATISTICAL SERVICE 2012'!C19),'STATISTICAL SERVICE 2012'!C19,"")</f>
        <v>473</v>
      </c>
      <c r="C15" s="111">
        <f>IF(ISNUMBER('STATISTICAL SERVICE 2012'!D19),'STATISTICAL SERVICE 2012'!D19,"")</f>
        <v>1522</v>
      </c>
      <c r="D15" s="111">
        <f>IF(ISNUMBER('STATISTICAL SERVICE 2012'!E19),'STATISTICAL SERVICE 2012'!E19,"")</f>
        <v>1900</v>
      </c>
      <c r="E15" s="111">
        <f>IF(ISNUMBER('STATISTICAL SERVICE 2012'!F19),'STATISTICAL SERVICE 2012'!F19,"")</f>
        <v>5957</v>
      </c>
      <c r="F15" s="111">
        <f>IF(ISNUMBER('STATISTICAL SERVICE 2012'!G19),'STATISTICAL SERVICE 2012'!G19,"")</f>
        <v>4603</v>
      </c>
      <c r="G15" s="111">
        <f>IF(ISNUMBER('STATISTICAL SERVICE 2012'!H19),'STATISTICAL SERVICE 2012'!H19,"")</f>
        <v>3229</v>
      </c>
      <c r="H15" s="111">
        <f>IF(ISNUMBER('STATISTICAL SERVICE 2012'!I19),'STATISTICAL SERVICE 2012'!I19,"")</f>
        <v>3414</v>
      </c>
      <c r="I15" s="111">
        <f>IF(ISNUMBER('STATISTICAL SERVICE 2012'!J19),'STATISTICAL SERVICE 2012'!J19,"")</f>
        <v>5697</v>
      </c>
      <c r="J15" s="111">
        <f>IF(ISNUMBER('STATISTICAL SERVICE 2012'!K19),'STATISTICAL SERVICE 2012'!K19,"")</f>
        <v>3165</v>
      </c>
      <c r="K15" s="111">
        <f>IF(ISNUMBER('STATISTICAL SERVICE 2012'!L19),'STATISTICAL SERVICE 2012'!L19,"")</f>
        <v>3922</v>
      </c>
      <c r="L15" s="111">
        <f>IF(ISNUMBER('STATISTICAL SERVICE 2012'!M19),'STATISTICAL SERVICE 2012'!M19,"")</f>
        <v>1261</v>
      </c>
      <c r="M15" s="111">
        <f>IF(ISNUMBER('STATISTICAL SERVICE 2012'!N19),'STATISTICAL SERVICE 2012'!N19,"")</f>
        <v>808</v>
      </c>
      <c r="N15" s="112">
        <f t="shared" si="0"/>
        <v>35951</v>
      </c>
      <c r="O15" s="96" t="s">
        <v>175</v>
      </c>
    </row>
    <row r="16" spans="1:15" ht="15" customHeight="1">
      <c r="A16" s="91" t="s">
        <v>142</v>
      </c>
      <c r="B16" s="110">
        <f>IF(ISNUMBER('STATISTICAL SERVICE 2012'!C31),'STATISTICAL SERVICE 2012'!C31,"")</f>
        <v>973</v>
      </c>
      <c r="C16" s="111">
        <f>IF(ISNUMBER('STATISTICAL SERVICE 2012'!D31),'STATISTICAL SERVICE 2012'!D31,"")</f>
        <v>457</v>
      </c>
      <c r="D16" s="111">
        <f>IF(ISNUMBER('STATISTICAL SERVICE 2012'!E31),'STATISTICAL SERVICE 2012'!E31,"")</f>
        <v>1600</v>
      </c>
      <c r="E16" s="111">
        <f>IF(ISNUMBER('STATISTICAL SERVICE 2012'!F31),'STATISTICAL SERVICE 2012'!F31,"")</f>
        <v>2617</v>
      </c>
      <c r="F16" s="111">
        <f>IF(ISNUMBER('STATISTICAL SERVICE 2012'!G31),'STATISTICAL SERVICE 2012'!G31,"")</f>
        <v>2079</v>
      </c>
      <c r="G16" s="111">
        <f>IF(ISNUMBER('STATISTICAL SERVICE 2012'!H31),'STATISTICAL SERVICE 2012'!H31,"")</f>
        <v>2086</v>
      </c>
      <c r="H16" s="111">
        <f>IF(ISNUMBER('STATISTICAL SERVICE 2012'!I31),'STATISTICAL SERVICE 2012'!I31,"")</f>
        <v>2214</v>
      </c>
      <c r="I16" s="111">
        <f>IF(ISNUMBER('STATISTICAL SERVICE 2012'!J31),'STATISTICAL SERVICE 2012'!J31,"")</f>
        <v>2216</v>
      </c>
      <c r="J16" s="111">
        <f>IF(ISNUMBER('STATISTICAL SERVICE 2012'!K31),'STATISTICAL SERVICE 2012'!K31,"")</f>
        <v>2542</v>
      </c>
      <c r="K16" s="111">
        <f>IF(ISNUMBER('STATISTICAL SERVICE 2012'!L31),'STATISTICAL SERVICE 2012'!L31,"")</f>
        <v>1909</v>
      </c>
      <c r="L16" s="111">
        <f>IF(ISNUMBER('STATISTICAL SERVICE 2012'!M31),'STATISTICAL SERVICE 2012'!M31,"")</f>
        <v>971</v>
      </c>
      <c r="M16" s="111">
        <f>IF(ISNUMBER('STATISTICAL SERVICE 2012'!N31),'STATISTICAL SERVICE 2012'!N31,"")</f>
        <v>888</v>
      </c>
      <c r="N16" s="112">
        <f t="shared" si="0"/>
        <v>20552</v>
      </c>
      <c r="O16" s="96" t="s">
        <v>189</v>
      </c>
    </row>
    <row r="17" spans="1:15" ht="15" customHeight="1">
      <c r="A17" s="91" t="s">
        <v>131</v>
      </c>
      <c r="B17" s="110">
        <f>IF(ISNUMBER('STATISTICAL SERVICE 2012'!C11),'STATISTICAL SERVICE 2012'!C11+'STATISTICAL SERVICE 2012'!C24,"")</f>
        <v>590</v>
      </c>
      <c r="C17" s="111">
        <f>IF(ISNUMBER('STATISTICAL SERVICE 2012'!D11),'STATISTICAL SERVICE 2012'!D11+'STATISTICAL SERVICE 2012'!D24,"")</f>
        <v>892</v>
      </c>
      <c r="D17" s="111">
        <f>IF(ISNUMBER('STATISTICAL SERVICE 2012'!E11),'STATISTICAL SERVICE 2012'!E11+'STATISTICAL SERVICE 2012'!E24,"")</f>
        <v>1102</v>
      </c>
      <c r="E17" s="111">
        <f>IF(ISNUMBER('STATISTICAL SERVICE 2012'!F11),'STATISTICAL SERVICE 2012'!F11+'STATISTICAL SERVICE 2012'!F24,"")</f>
        <v>2417</v>
      </c>
      <c r="F17" s="111">
        <f>IF(ISNUMBER('STATISTICAL SERVICE 2012'!G11),'STATISTICAL SERVICE 2012'!G11+'STATISTICAL SERVICE 2012'!G24,"")</f>
        <v>2632</v>
      </c>
      <c r="G17" s="111">
        <f>IF(ISNUMBER('STATISTICAL SERVICE 2012'!H11),'STATISTICAL SERVICE 2012'!H11+'STATISTICAL SERVICE 2012'!H24,"")</f>
        <v>2828</v>
      </c>
      <c r="H17" s="111">
        <f>IF(ISNUMBER('STATISTICAL SERVICE 2012'!I11),'STATISTICAL SERVICE 2012'!I11+'STATISTICAL SERVICE 2012'!I24,"")</f>
        <v>4611</v>
      </c>
      <c r="I17" s="111">
        <f>IF(ISNUMBER('STATISTICAL SERVICE 2012'!J11),'STATISTICAL SERVICE 2012'!J11+'STATISTICAL SERVICE 2012'!J24,"")</f>
        <v>3494</v>
      </c>
      <c r="J17" s="111">
        <f>IF(ISNUMBER('STATISTICAL SERVICE 2012'!K11),'STATISTICAL SERVICE 2012'!K11+'STATISTICAL SERVICE 2012'!K24,"")</f>
        <v>3331</v>
      </c>
      <c r="K17" s="111">
        <f>IF(ISNUMBER('STATISTICAL SERVICE 2012'!L11),'STATISTICAL SERVICE 2012'!L11+'STATISTICAL SERVICE 2012'!L24,"")</f>
        <v>3945</v>
      </c>
      <c r="L17" s="111">
        <f>IF(ISNUMBER('STATISTICAL SERVICE 2012'!M11),'STATISTICAL SERVICE 2012'!M11+'STATISTICAL SERVICE 2012'!M24,"")</f>
        <v>1850</v>
      </c>
      <c r="M17" s="111">
        <f>IF(ISNUMBER('STATISTICAL SERVICE 2012'!N11),'STATISTICAL SERVICE 2012'!N11+'STATISTICAL SERVICE 2012'!N24,"")</f>
        <v>820</v>
      </c>
      <c r="N17" s="112">
        <f t="shared" si="0"/>
        <v>28512</v>
      </c>
      <c r="O17" s="96" t="s">
        <v>178</v>
      </c>
    </row>
    <row r="18" spans="1:15" ht="15" customHeight="1">
      <c r="A18" s="91" t="s">
        <v>138</v>
      </c>
      <c r="B18" s="111">
        <f>IF(ISNUMBER('STATISTICAL SERVICE 2012'!C29),'STATISTICAL SERVICE 2012'!C29,"")</f>
        <v>982</v>
      </c>
      <c r="C18" s="111">
        <f>IF(ISNUMBER('STATISTICAL SERVICE 2012'!D29),'STATISTICAL SERVICE 2012'!D29,"")</f>
        <v>678</v>
      </c>
      <c r="D18" s="111">
        <f>IF(ISNUMBER('STATISTICAL SERVICE 2012'!E29),'STATISTICAL SERVICE 2012'!E29,"")</f>
        <v>1000</v>
      </c>
      <c r="E18" s="111">
        <f>IF(ISNUMBER('STATISTICAL SERVICE 2012'!F29),'STATISTICAL SERVICE 2012'!F29,"")</f>
        <v>3281</v>
      </c>
      <c r="F18" s="111">
        <f>IF(ISNUMBER('STATISTICAL SERVICE 2012'!G29),'STATISTICAL SERVICE 2012'!G29,"")</f>
        <v>4145</v>
      </c>
      <c r="G18" s="111">
        <f>IF(ISNUMBER('STATISTICAL SERVICE 2012'!H29),'STATISTICAL SERVICE 2012'!H29,"")</f>
        <v>3492</v>
      </c>
      <c r="H18" s="111">
        <f>IF(ISNUMBER('STATISTICAL SERVICE 2012'!I29),'STATISTICAL SERVICE 2012'!I29,"")</f>
        <v>4879</v>
      </c>
      <c r="I18" s="111">
        <f>IF(ISNUMBER('STATISTICAL SERVICE 2012'!J29),'STATISTICAL SERVICE 2012'!J29,"")</f>
        <v>3527</v>
      </c>
      <c r="J18" s="111">
        <f>IF(ISNUMBER('STATISTICAL SERVICE 2012'!K29),'STATISTICAL SERVICE 2012'!K29,"")</f>
        <v>4151</v>
      </c>
      <c r="K18" s="111">
        <f>IF(ISNUMBER('STATISTICAL SERVICE 2012'!L29),'STATISTICAL SERVICE 2012'!L29,"")</f>
        <v>2460</v>
      </c>
      <c r="L18" s="111">
        <f>IF(ISNUMBER('STATISTICAL SERVICE 2012'!M29),'STATISTICAL SERVICE 2012'!M29,"")</f>
        <v>1263</v>
      </c>
      <c r="M18" s="111">
        <f>IF(ISNUMBER('STATISTICAL SERVICE 2012'!N29),'STATISTICAL SERVICE 2012'!N29,"")</f>
        <v>1117</v>
      </c>
      <c r="N18" s="112">
        <f t="shared" si="0"/>
        <v>30975</v>
      </c>
      <c r="O18" s="96" t="s">
        <v>185</v>
      </c>
    </row>
    <row r="19" spans="1:15" ht="15" customHeight="1">
      <c r="A19" s="91" t="s">
        <v>132</v>
      </c>
      <c r="B19" s="110">
        <f>IF(ISNUMBER('STATISTICAL SERVICE 2012'!C28),'STATISTICAL SERVICE 2012'!C28,"")</f>
        <v>1205</v>
      </c>
      <c r="C19" s="111">
        <f>IF(ISNUMBER('STATISTICAL SERVICE 2012'!D28),'STATISTICAL SERVICE 2012'!D28,"")</f>
        <v>1764</v>
      </c>
      <c r="D19" s="111">
        <f>IF(ISNUMBER('STATISTICAL SERVICE 2012'!E28),'STATISTICAL SERVICE 2012'!E28,"")</f>
        <v>1400</v>
      </c>
      <c r="E19" s="111">
        <f>IF(ISNUMBER('STATISTICAL SERVICE 2012'!F28),'STATISTICAL SERVICE 2012'!F28,"")</f>
        <v>2099</v>
      </c>
      <c r="F19" s="111">
        <f>IF(ISNUMBER('STATISTICAL SERVICE 2012'!G28),'STATISTICAL SERVICE 2012'!G28,"")</f>
        <v>2296</v>
      </c>
      <c r="G19" s="111">
        <f>IF(ISNUMBER('STATISTICAL SERVICE 2012'!H28),'STATISTICAL SERVICE 2012'!H28,"")</f>
        <v>2433</v>
      </c>
      <c r="H19" s="111">
        <f>IF(ISNUMBER('STATISTICAL SERVICE 2012'!I28),'STATISTICAL SERVICE 2012'!I28,"")</f>
        <v>3050</v>
      </c>
      <c r="I19" s="111">
        <f>IF(ISNUMBER('STATISTICAL SERVICE 2012'!J28),'STATISTICAL SERVICE 2012'!J28,"")</f>
        <v>1823</v>
      </c>
      <c r="J19" s="111">
        <f>IF(ISNUMBER('STATISTICAL SERVICE 2012'!K28),'STATISTICAL SERVICE 2012'!K28,"")</f>
        <v>2332</v>
      </c>
      <c r="K19" s="111">
        <f>IF(ISNUMBER('STATISTICAL SERVICE 2012'!L28),'STATISTICAL SERVICE 2012'!L28,"")</f>
        <v>3539</v>
      </c>
      <c r="L19" s="111">
        <f>IF(ISNUMBER('STATISTICAL SERVICE 2012'!M28),'STATISTICAL SERVICE 2012'!M28,"")</f>
        <v>674</v>
      </c>
      <c r="M19" s="111">
        <f>IF(ISNUMBER('STATISTICAL SERVICE 2012'!N28),'STATISTICAL SERVICE 2012'!N28,"")</f>
        <v>547</v>
      </c>
      <c r="N19" s="112">
        <f t="shared" si="0"/>
        <v>23162</v>
      </c>
      <c r="O19" s="96" t="s">
        <v>179</v>
      </c>
    </row>
    <row r="20" spans="1:15" ht="15" customHeight="1">
      <c r="A20" s="91" t="s">
        <v>140</v>
      </c>
      <c r="B20" s="110">
        <f>IF(ISNUMBER('STATISTICAL SERVICE 2012'!C13),'STATISTICAL SERVICE 2012'!C13,"")</f>
        <v>230</v>
      </c>
      <c r="C20" s="111">
        <f>IF(ISNUMBER('STATISTICAL SERVICE 2012'!D13),'STATISTICAL SERVICE 2012'!D13,"")</f>
        <v>195</v>
      </c>
      <c r="D20" s="111">
        <f>IF(ISNUMBER('STATISTICAL SERVICE 2012'!E13),'STATISTICAL SERVICE 2012'!E13,"")</f>
        <v>0</v>
      </c>
      <c r="E20" s="111">
        <f>IF(ISNUMBER('STATISTICAL SERVICE 2012'!F13),'STATISTICAL SERVICE 2012'!F13,"")</f>
        <v>986</v>
      </c>
      <c r="F20" s="111">
        <f>IF(ISNUMBER('STATISTICAL SERVICE 2012'!G13),'STATISTICAL SERVICE 2012'!G13,"")</f>
        <v>1147</v>
      </c>
      <c r="G20" s="111">
        <f>IF(ISNUMBER('STATISTICAL SERVICE 2012'!H13),'STATISTICAL SERVICE 2012'!H13,"")</f>
        <v>2187</v>
      </c>
      <c r="H20" s="111">
        <f>IF(ISNUMBER('STATISTICAL SERVICE 2012'!I13),'STATISTICAL SERVICE 2012'!I13,"")</f>
        <v>3032</v>
      </c>
      <c r="I20" s="111">
        <f>IF(ISNUMBER('STATISTICAL SERVICE 2012'!J13),'STATISTICAL SERVICE 2012'!J13,"")</f>
        <v>1937</v>
      </c>
      <c r="J20" s="111">
        <f>IF(ISNUMBER('STATISTICAL SERVICE 2012'!K13),'STATISTICAL SERVICE 2012'!K13,"")</f>
        <v>2452</v>
      </c>
      <c r="K20" s="111">
        <f>IF(ISNUMBER('STATISTICAL SERVICE 2012'!L13),'STATISTICAL SERVICE 2012'!L13,"")</f>
        <v>2068</v>
      </c>
      <c r="L20" s="111">
        <f>IF(ISNUMBER('STATISTICAL SERVICE 2012'!M13),'STATISTICAL SERVICE 2012'!M13,"")</f>
        <v>401</v>
      </c>
      <c r="M20" s="111">
        <f>IF(ISNUMBER('STATISTICAL SERVICE 2012'!N13),'STATISTICAL SERVICE 2012'!N13,"")</f>
        <v>100</v>
      </c>
      <c r="N20" s="112">
        <f t="shared" si="0"/>
        <v>14735</v>
      </c>
      <c r="O20" s="96" t="s">
        <v>187</v>
      </c>
    </row>
    <row r="21" spans="1:15" ht="15" customHeight="1">
      <c r="A21" s="91" t="s">
        <v>133</v>
      </c>
      <c r="B21" s="110">
        <f>IF(ISNUMBER('STATISTICAL SERVICE 2012'!C21),'STATISTICAL SERVICE 2012'!C21,"")</f>
        <v>550</v>
      </c>
      <c r="C21" s="111">
        <f>IF(ISNUMBER('STATISTICAL SERVICE 2012'!D21),'STATISTICAL SERVICE 2012'!D21,"")</f>
        <v>516</v>
      </c>
      <c r="D21" s="111">
        <f>IF(ISNUMBER('STATISTICAL SERVICE 2012'!E21),'STATISTICAL SERVICE 2012'!E21,"")</f>
        <v>1400</v>
      </c>
      <c r="E21" s="111">
        <f>IF(ISNUMBER('STATISTICAL SERVICE 2012'!F21),'STATISTICAL SERVICE 2012'!F21,"")</f>
        <v>1899</v>
      </c>
      <c r="F21" s="111">
        <f>IF(ISNUMBER('STATISTICAL SERVICE 2012'!G21),'STATISTICAL SERVICE 2012'!G21,"")</f>
        <v>3819</v>
      </c>
      <c r="G21" s="111">
        <f>IF(ISNUMBER('STATISTICAL SERVICE 2012'!H21),'STATISTICAL SERVICE 2012'!H21,"")</f>
        <v>4236</v>
      </c>
      <c r="H21" s="111">
        <f>IF(ISNUMBER('STATISTICAL SERVICE 2012'!I21),'STATISTICAL SERVICE 2012'!I21,"")</f>
        <v>5271</v>
      </c>
      <c r="I21" s="111">
        <f>IF(ISNUMBER('STATISTICAL SERVICE 2012'!J21),'STATISTICAL SERVICE 2012'!J21,"")</f>
        <v>6546</v>
      </c>
      <c r="J21" s="111">
        <f>IF(ISNUMBER('STATISTICAL SERVICE 2012'!K21),'STATISTICAL SERVICE 2012'!K21,"")</f>
        <v>4286</v>
      </c>
      <c r="K21" s="111">
        <f>IF(ISNUMBER('STATISTICAL SERVICE 2012'!L21),'STATISTICAL SERVICE 2012'!L21,"")</f>
        <v>3723</v>
      </c>
      <c r="L21" s="111">
        <f>IF(ISNUMBER('STATISTICAL SERVICE 2012'!M21),'STATISTICAL SERVICE 2012'!M21,"")</f>
        <v>1156</v>
      </c>
      <c r="M21" s="111">
        <f>IF(ISNUMBER('STATISTICAL SERVICE 2012'!N21),'STATISTICAL SERVICE 2012'!N21,"")</f>
        <v>1007</v>
      </c>
      <c r="N21" s="112">
        <f t="shared" si="0"/>
        <v>34409</v>
      </c>
      <c r="O21" s="96" t="s">
        <v>180</v>
      </c>
    </row>
    <row r="22" spans="1:15" ht="15" customHeight="1">
      <c r="A22" s="91" t="s">
        <v>144</v>
      </c>
      <c r="B22" s="110">
        <f>IF(ISNUMBER('STATISTICAL SERVICE 2012'!C45),'STATISTICAL SERVICE 2012'!C45,"")</f>
        <v>388</v>
      </c>
      <c r="C22" s="111">
        <f>IF(ISNUMBER('STATISTICAL SERVICE 2012'!D45),'STATISTICAL SERVICE 2012'!D45,"")</f>
        <v>193</v>
      </c>
      <c r="D22" s="111">
        <f>IF(ISNUMBER('STATISTICAL SERVICE 2012'!E45),'STATISTICAL SERVICE 2012'!E45,"")</f>
        <v>658</v>
      </c>
      <c r="E22" s="111">
        <f>IF(ISNUMBER('STATISTICAL SERVICE 2012'!F45),'STATISTICAL SERVICE 2012'!F45,"")</f>
        <v>1120</v>
      </c>
      <c r="F22" s="111">
        <f>IF(ISNUMBER('STATISTICAL SERVICE 2012'!G45),'STATISTICAL SERVICE 2012'!G45,"")</f>
        <v>2333</v>
      </c>
      <c r="G22" s="111">
        <f>IF(ISNUMBER('STATISTICAL SERVICE 2012'!H45),'STATISTICAL SERVICE 2012'!H45,"")</f>
        <v>2761</v>
      </c>
      <c r="H22" s="111">
        <f>IF(ISNUMBER('STATISTICAL SERVICE 2012'!I45),'STATISTICAL SERVICE 2012'!I45,"")</f>
        <v>3073</v>
      </c>
      <c r="I22" s="111">
        <f>IF(ISNUMBER('STATISTICAL SERVICE 2012'!J45),'STATISTICAL SERVICE 2012'!J45,"")</f>
        <v>3532</v>
      </c>
      <c r="J22" s="111">
        <f>IF(ISNUMBER('STATISTICAL SERVICE 2012'!K45),'STATISTICAL SERVICE 2012'!K45,"")</f>
        <v>3167</v>
      </c>
      <c r="K22" s="111">
        <f>IF(ISNUMBER('STATISTICAL SERVICE 2012'!L45),'STATISTICAL SERVICE 2012'!L45,"")</f>
        <v>942</v>
      </c>
      <c r="L22" s="111">
        <f>IF(ISNUMBER('STATISTICAL SERVICE 2012'!M45),'STATISTICAL SERVICE 2012'!M45,"")</f>
        <v>679</v>
      </c>
      <c r="M22" s="111">
        <f>IF(ISNUMBER('STATISTICAL SERVICE 2012'!N45),'STATISTICAL SERVICE 2012'!N45,"")</f>
        <v>631</v>
      </c>
      <c r="N22" s="112">
        <f t="shared" si="0"/>
        <v>19477</v>
      </c>
      <c r="O22" s="96" t="s">
        <v>191</v>
      </c>
    </row>
    <row r="23" spans="1:15" ht="15" customHeight="1">
      <c r="A23" s="91" t="s">
        <v>139</v>
      </c>
      <c r="B23" s="110">
        <f>IF(ISNUMBER('STATISTICAL SERVICE 2012'!C25),'STATISTICAL SERVICE 2012'!C25,"")</f>
        <v>137</v>
      </c>
      <c r="C23" s="111">
        <f>IF(ISNUMBER('STATISTICAL SERVICE 2012'!D25),'STATISTICAL SERVICE 2012'!D25,"")</f>
        <v>126</v>
      </c>
      <c r="D23" s="111">
        <f>IF(ISNUMBER('STATISTICAL SERVICE 2012'!E25),'STATISTICAL SERVICE 2012'!E25,"")</f>
        <v>144</v>
      </c>
      <c r="E23" s="111">
        <f>IF(ISNUMBER('STATISTICAL SERVICE 2012'!F25),'STATISTICAL SERVICE 2012'!F25,"")</f>
        <v>1485</v>
      </c>
      <c r="F23" s="111">
        <f>IF(ISNUMBER('STATISTICAL SERVICE 2012'!G25),'STATISTICAL SERVICE 2012'!G25,"")</f>
        <v>1500</v>
      </c>
      <c r="G23" s="111">
        <f>IF(ISNUMBER('STATISTICAL SERVICE 2012'!H25),'STATISTICAL SERVICE 2012'!H25,"")</f>
        <v>1845</v>
      </c>
      <c r="H23" s="111">
        <f>IF(ISNUMBER('STATISTICAL SERVICE 2012'!I25),'STATISTICAL SERVICE 2012'!I25,"")</f>
        <v>1545</v>
      </c>
      <c r="I23" s="111">
        <f>IF(ISNUMBER('STATISTICAL SERVICE 2012'!J25),'STATISTICAL SERVICE 2012'!J25,"")</f>
        <v>1859</v>
      </c>
      <c r="J23" s="111">
        <f>IF(ISNUMBER('STATISTICAL SERVICE 2012'!K25),'STATISTICAL SERVICE 2012'!K25,"")</f>
        <v>1940</v>
      </c>
      <c r="K23" s="111">
        <f>IF(ISNUMBER('STATISTICAL SERVICE 2012'!L25),'STATISTICAL SERVICE 2012'!L25,"")</f>
        <v>1317</v>
      </c>
      <c r="L23" s="111">
        <f>IF(ISNUMBER('STATISTICAL SERVICE 2012'!M25),'STATISTICAL SERVICE 2012'!M25,"")</f>
        <v>221</v>
      </c>
      <c r="M23" s="111">
        <f>IF(ISNUMBER('STATISTICAL SERVICE 2012'!N25),'STATISTICAL SERVICE 2012'!N25,"")</f>
        <v>252</v>
      </c>
      <c r="N23" s="112">
        <f t="shared" si="0"/>
        <v>12371</v>
      </c>
      <c r="O23" s="96" t="s">
        <v>186</v>
      </c>
    </row>
    <row r="24" spans="1:15" ht="15" customHeight="1">
      <c r="A24" s="91" t="s">
        <v>141</v>
      </c>
      <c r="B24" s="110">
        <f>IF(ISNUMBER('STATISTICAL SERVICE 2012'!C12),'STATISTICAL SERVICE 2012'!C12,"")</f>
        <v>510</v>
      </c>
      <c r="C24" s="111">
        <f>IF(ISNUMBER('STATISTICAL SERVICE 2012'!D12),'STATISTICAL SERVICE 2012'!D12,"")</f>
        <v>355</v>
      </c>
      <c r="D24" s="111">
        <f>IF(ISNUMBER('STATISTICAL SERVICE 2012'!E12),'STATISTICAL SERVICE 2012'!E12,"")</f>
        <v>1400</v>
      </c>
      <c r="E24" s="111">
        <f>IF(ISNUMBER('STATISTICAL SERVICE 2012'!F12),'STATISTICAL SERVICE 2012'!F12,"")</f>
        <v>975</v>
      </c>
      <c r="F24" s="111">
        <f>IF(ISNUMBER('STATISTICAL SERVICE 2012'!G12),'STATISTICAL SERVICE 2012'!G12,"")</f>
        <v>1059</v>
      </c>
      <c r="G24" s="111">
        <f>IF(ISNUMBER('STATISTICAL SERVICE 2012'!H12),'STATISTICAL SERVICE 2012'!H12,"")</f>
        <v>1483</v>
      </c>
      <c r="H24" s="111">
        <f>IF(ISNUMBER('STATISTICAL SERVICE 2012'!I12),'STATISTICAL SERVICE 2012'!I12,"")</f>
        <v>1121</v>
      </c>
      <c r="I24" s="111">
        <f>IF(ISNUMBER('STATISTICAL SERVICE 2012'!J12),'STATISTICAL SERVICE 2012'!J12,"")</f>
        <v>1050</v>
      </c>
      <c r="J24" s="111">
        <f>IF(ISNUMBER('STATISTICAL SERVICE 2012'!K12),'STATISTICAL SERVICE 2012'!K12,"")</f>
        <v>944</v>
      </c>
      <c r="K24" s="111">
        <f>IF(ISNUMBER('STATISTICAL SERVICE 2012'!L12),'STATISTICAL SERVICE 2012'!L12,"")</f>
        <v>630</v>
      </c>
      <c r="L24" s="111">
        <f>IF(ISNUMBER('STATISTICAL SERVICE 2012'!M12),'STATISTICAL SERVICE 2012'!M12,"")</f>
        <v>369</v>
      </c>
      <c r="M24" s="111">
        <f>IF(ISNUMBER('STATISTICAL SERVICE 2012'!N12),'STATISTICAL SERVICE 2012'!N12,"")</f>
        <v>543</v>
      </c>
      <c r="N24" s="112">
        <f t="shared" si="0"/>
        <v>10439</v>
      </c>
      <c r="O24" s="96" t="s">
        <v>188</v>
      </c>
    </row>
    <row r="25" spans="1:15" ht="15" customHeight="1">
      <c r="A25" s="91" t="s">
        <v>134</v>
      </c>
      <c r="B25" s="110">
        <f>IF(ISNUMBER('STATISTICAL SERVICE 2012'!C20),'STATISTICAL SERVICE 2012'!C20,"")</f>
        <v>0</v>
      </c>
      <c r="C25" s="111">
        <f>IF(ISNUMBER('STATISTICAL SERVICE 2012'!D20),'STATISTICAL SERVICE 2012'!D20,"")</f>
        <v>46</v>
      </c>
      <c r="D25" s="111">
        <f>IF(ISNUMBER('STATISTICAL SERVICE 2012'!E20),'STATISTICAL SERVICE 2012'!E20,"")</f>
        <v>377</v>
      </c>
      <c r="E25" s="111">
        <f>IF(ISNUMBER('STATISTICAL SERVICE 2012'!F20),'STATISTICAL SERVICE 2012'!F20,"")</f>
        <v>514</v>
      </c>
      <c r="F25" s="111">
        <f>IF(ISNUMBER('STATISTICAL SERVICE 2012'!G20),'STATISTICAL SERVICE 2012'!G20,"")</f>
        <v>768</v>
      </c>
      <c r="G25" s="111">
        <f>IF(ISNUMBER('STATISTICAL SERVICE 2012'!H20),'STATISTICAL SERVICE 2012'!H20,"")</f>
        <v>1637</v>
      </c>
      <c r="H25" s="111">
        <f>IF(ISNUMBER('STATISTICAL SERVICE 2012'!I20),'STATISTICAL SERVICE 2012'!I20,"")</f>
        <v>1394</v>
      </c>
      <c r="I25" s="111">
        <f>IF(ISNUMBER('STATISTICAL SERVICE 2012'!J20),'STATISTICAL SERVICE 2012'!J20,"")</f>
        <v>1148</v>
      </c>
      <c r="J25" s="111">
        <f>IF(ISNUMBER('STATISTICAL SERVICE 2012'!K20),'STATISTICAL SERVICE 2012'!K20,"")</f>
        <v>1202</v>
      </c>
      <c r="K25" s="111">
        <f>IF(ISNUMBER('STATISTICAL SERVICE 2012'!L20),'STATISTICAL SERVICE 2012'!L20,"")</f>
        <v>285</v>
      </c>
      <c r="L25" s="111">
        <f>IF(ISNUMBER('STATISTICAL SERVICE 2012'!M20),'STATISTICAL SERVICE 2012'!M20,"")</f>
        <v>200</v>
      </c>
      <c r="M25" s="111">
        <f>IF(ISNUMBER('STATISTICAL SERVICE 2012'!N20),'STATISTICAL SERVICE 2012'!N20,"")</f>
        <v>255</v>
      </c>
      <c r="N25" s="112">
        <f t="shared" si="0"/>
        <v>7826</v>
      </c>
      <c r="O25" s="96" t="s">
        <v>181</v>
      </c>
    </row>
    <row r="26" spans="1:15" ht="15" customHeight="1">
      <c r="A26" s="91" t="s">
        <v>143</v>
      </c>
      <c r="B26" s="110">
        <f>IF(ISNUMBER('STATISTICAL SERVICE 2012'!C33),'STATISTICAL SERVICE 2012'!C33,"")</f>
        <v>0</v>
      </c>
      <c r="C26" s="111">
        <f>IF(ISNUMBER('STATISTICAL SERVICE 2012'!D33),'STATISTICAL SERVICE 2012'!D33,"")</f>
        <v>0</v>
      </c>
      <c r="D26" s="111">
        <f>IF(ISNUMBER('STATISTICAL SERVICE 2012'!E33),'STATISTICAL SERVICE 2012'!E33,"")</f>
        <v>0</v>
      </c>
      <c r="E26" s="111">
        <f>IF(ISNUMBER('STATISTICAL SERVICE 2012'!F33),'STATISTICAL SERVICE 2012'!F33,"")</f>
        <v>154</v>
      </c>
      <c r="F26" s="111">
        <f>IF(ISNUMBER('STATISTICAL SERVICE 2012'!G33),'STATISTICAL SERVICE 2012'!G33,"")</f>
        <v>349</v>
      </c>
      <c r="G26" s="111">
        <f>IF(ISNUMBER('STATISTICAL SERVICE 2012'!H33),'STATISTICAL SERVICE 2012'!H33,"")</f>
        <v>406</v>
      </c>
      <c r="H26" s="111">
        <f>IF(ISNUMBER('STATISTICAL SERVICE 2012'!I33),'STATISTICAL SERVICE 2012'!I33,"")</f>
        <v>974</v>
      </c>
      <c r="I26" s="111">
        <f>IF(ISNUMBER('STATISTICAL SERVICE 2012'!J33),'STATISTICAL SERVICE 2012'!J33,"")</f>
        <v>769</v>
      </c>
      <c r="J26" s="111">
        <f>IF(ISNUMBER('STATISTICAL SERVICE 2012'!K33),'STATISTICAL SERVICE 2012'!K33,"")</f>
        <v>422</v>
      </c>
      <c r="K26" s="111">
        <f>IF(ISNUMBER('STATISTICAL SERVICE 2012'!L33),'STATISTICAL SERVICE 2012'!L33,"")</f>
        <v>368</v>
      </c>
      <c r="L26" s="111">
        <f>IF(ISNUMBER('STATISTICAL SERVICE 2012'!M33),'STATISTICAL SERVICE 2012'!M33,"")</f>
        <v>88</v>
      </c>
      <c r="M26" s="111">
        <f>IF(ISNUMBER('STATISTICAL SERVICE 2012'!N33),'STATISTICAL SERVICE 2012'!N33,"")</f>
        <v>73</v>
      </c>
      <c r="N26" s="112">
        <f t="shared" si="0"/>
        <v>3603</v>
      </c>
      <c r="O26" s="96" t="s">
        <v>190</v>
      </c>
    </row>
    <row r="27" spans="1:15" ht="15" customHeight="1">
      <c r="A27" s="91" t="s">
        <v>135</v>
      </c>
      <c r="B27" s="110">
        <f>IF(ISNUMBER('STATISTICAL SERVICE 2012'!C18),'STATISTICAL SERVICE 2012'!C18,"")</f>
        <v>170</v>
      </c>
      <c r="C27" s="111">
        <f>IF(ISNUMBER('STATISTICAL SERVICE 2012'!D18),'STATISTICAL SERVICE 2012'!D18,"")</f>
        <v>301</v>
      </c>
      <c r="D27" s="111">
        <f>IF(ISNUMBER('STATISTICAL SERVICE 2012'!E18),'STATISTICAL SERVICE 2012'!E18,"")</f>
        <v>765</v>
      </c>
      <c r="E27" s="111">
        <f>IF(ISNUMBER('STATISTICAL SERVICE 2012'!F18),'STATISTICAL SERVICE 2012'!F18,"")</f>
        <v>425</v>
      </c>
      <c r="F27" s="111">
        <f>IF(ISNUMBER('STATISTICAL SERVICE 2012'!G18),'STATISTICAL SERVICE 2012'!G18,"")</f>
        <v>511</v>
      </c>
      <c r="G27" s="111">
        <f>IF(ISNUMBER('STATISTICAL SERVICE 2012'!H18),'STATISTICAL SERVICE 2012'!H18,"")</f>
        <v>303</v>
      </c>
      <c r="H27" s="111">
        <f>IF(ISNUMBER('STATISTICAL SERVICE 2012'!I18),'STATISTICAL SERVICE 2012'!I18,"")</f>
        <v>562</v>
      </c>
      <c r="I27" s="111">
        <f>IF(ISNUMBER('STATISTICAL SERVICE 2012'!J18),'STATISTICAL SERVICE 2012'!J18,"")</f>
        <v>799</v>
      </c>
      <c r="J27" s="111">
        <f>IF(ISNUMBER('STATISTICAL SERVICE 2012'!K18),'STATISTICAL SERVICE 2012'!K18,"")</f>
        <v>677</v>
      </c>
      <c r="K27" s="111">
        <f>IF(ISNUMBER('STATISTICAL SERVICE 2012'!L18),'STATISTICAL SERVICE 2012'!L18,"")</f>
        <v>698</v>
      </c>
      <c r="L27" s="111">
        <f>IF(ISNUMBER('STATISTICAL SERVICE 2012'!M18),'STATISTICAL SERVICE 2012'!M18,"")</f>
        <v>162</v>
      </c>
      <c r="M27" s="111">
        <f>IF(ISNUMBER('STATISTICAL SERVICE 2012'!N18),'STATISTICAL SERVICE 2012'!N18,"")</f>
        <v>126</v>
      </c>
      <c r="N27" s="112">
        <f t="shared" si="0"/>
        <v>5499</v>
      </c>
      <c r="O27" s="96" t="s">
        <v>182</v>
      </c>
    </row>
    <row r="28" spans="1:15" ht="15" customHeight="1">
      <c r="A28" s="91" t="s">
        <v>137</v>
      </c>
      <c r="B28" s="110">
        <f>IF(ISNUMBER('STATISTICAL SERVICE 2012'!C23),'STATISTICAL SERVICE 2012'!C23+'STATISTICAL SERVICE 2012'!C16+'STATISTICAL SERVICE 2012'!C22,"")</f>
        <v>228</v>
      </c>
      <c r="C28" s="111">
        <f>IF(ISNUMBER('STATISTICAL SERVICE 2012'!D23),'STATISTICAL SERVICE 2012'!D23+'STATISTICAL SERVICE 2012'!D16+'STATISTICAL SERVICE 2012'!D22,"")</f>
        <v>145</v>
      </c>
      <c r="D28" s="111">
        <f>IF(ISNUMBER('STATISTICAL SERVICE 2012'!E23),'STATISTICAL SERVICE 2012'!E23+'STATISTICAL SERVICE 2012'!E16+'STATISTICAL SERVICE 2012'!E22,"")</f>
        <v>0</v>
      </c>
      <c r="E28" s="111">
        <f>IF(ISNUMBER('STATISTICAL SERVICE 2012'!F23),'STATISTICAL SERVICE 2012'!F23+'STATISTICAL SERVICE 2012'!F16+'STATISTICAL SERVICE 2012'!F22,"")</f>
        <v>738</v>
      </c>
      <c r="F28" s="111">
        <f>IF(ISNUMBER('STATISTICAL SERVICE 2012'!G23),'STATISTICAL SERVICE 2012'!G23+'STATISTICAL SERVICE 2012'!G16+'STATISTICAL SERVICE 2012'!G22,"")</f>
        <v>1356</v>
      </c>
      <c r="G28" s="111">
        <f>IF(ISNUMBER('STATISTICAL SERVICE 2012'!H23),'STATISTICAL SERVICE 2012'!H23+'STATISTICAL SERVICE 2012'!H16+'STATISTICAL SERVICE 2012'!H22,"")</f>
        <v>1437</v>
      </c>
      <c r="H28" s="111">
        <f>IF(ISNUMBER('STATISTICAL SERVICE 2012'!I23),'STATISTICAL SERVICE 2012'!I23+'STATISTICAL SERVICE 2012'!I16+'STATISTICAL SERVICE 2012'!I22,"")</f>
        <v>1107</v>
      </c>
      <c r="I28" s="111">
        <f>IF(ISNUMBER('STATISTICAL SERVICE 2012'!J23),'STATISTICAL SERVICE 2012'!J23+'STATISTICAL SERVICE 2012'!J16+'STATISTICAL SERVICE 2012'!J22,"")</f>
        <v>1764</v>
      </c>
      <c r="J28" s="111">
        <f>IF(ISNUMBER('STATISTICAL SERVICE 2012'!K23),'STATISTICAL SERVICE 2012'!K23+'STATISTICAL SERVICE 2012'!K16+'STATISTICAL SERVICE 2012'!K22,"")</f>
        <v>1546</v>
      </c>
      <c r="K28" s="111">
        <f>IF(ISNUMBER('STATISTICAL SERVICE 2012'!L23),'STATISTICAL SERVICE 2012'!L23+'STATISTICAL SERVICE 2012'!L16+'STATISTICAL SERVICE 2012'!L22,"")</f>
        <v>1410</v>
      </c>
      <c r="L28" s="111">
        <f>IF(ISNUMBER('STATISTICAL SERVICE 2012'!M23),'STATISTICAL SERVICE 2012'!M23+'STATISTICAL SERVICE 2012'!M16+'STATISTICAL SERVICE 2012'!M22,"")</f>
        <v>420</v>
      </c>
      <c r="M28" s="111">
        <f>IF(ISNUMBER('STATISTICAL SERVICE 2012'!N23),'STATISTICAL SERVICE 2012'!N23+'STATISTICAL SERVICE 2012'!N16+'STATISTICAL SERVICE 2012'!N22,"")</f>
        <v>281</v>
      </c>
      <c r="N28" s="112">
        <f t="shared" si="0"/>
        <v>10432</v>
      </c>
      <c r="O28" s="96" t="s">
        <v>184</v>
      </c>
    </row>
    <row r="29" spans="1:15" ht="15" customHeight="1">
      <c r="A29" s="91" t="s">
        <v>145</v>
      </c>
      <c r="B29" s="110">
        <f>IF(ISNUMBER('STATISTICAL SERVICE 2012'!C26),'STATISTICAL SERVICE 2012'!C26+'STATISTICAL SERVICE 2012'!C30+'STATISTICAL SERVICE 2012'!C32+'STATISTICAL SERVICE 2012'!C38+'STATISTICAL SERVICE 2012'!C43+'STATISTICAL SERVICE 2012'!C44+'STATISTICAL SERVICE 2012'!C47+'STATISTICAL SERVICE 2012'!C46,"")</f>
        <v>227</v>
      </c>
      <c r="C29" s="111">
        <f>IF(ISNUMBER('STATISTICAL SERVICE 2012'!D26),'STATISTICAL SERVICE 2012'!D26+'STATISTICAL SERVICE 2012'!D30+'STATISTICAL SERVICE 2012'!D32+'STATISTICAL SERVICE 2012'!D38+'STATISTICAL SERVICE 2012'!D43+'STATISTICAL SERVICE 2012'!D44+'STATISTICAL SERVICE 2012'!D47+'STATISTICAL SERVICE 2012'!D46,"")</f>
        <v>306</v>
      </c>
      <c r="D29" s="111">
        <f>IF(ISNUMBER('STATISTICAL SERVICE 2012'!E26),'STATISTICAL SERVICE 2012'!E26+'STATISTICAL SERVICE 2012'!E30+'STATISTICAL SERVICE 2012'!E32+'STATISTICAL SERVICE 2012'!E38+'STATISTICAL SERVICE 2012'!E43+'STATISTICAL SERVICE 2012'!E44+'STATISTICAL SERVICE 2012'!E47+'STATISTICAL SERVICE 2012'!E46,"")</f>
        <v>782</v>
      </c>
      <c r="E29" s="111">
        <f>IF(ISNUMBER('STATISTICAL SERVICE 2012'!F26),'STATISTICAL SERVICE 2012'!F26+'STATISTICAL SERVICE 2012'!F30+'STATISTICAL SERVICE 2012'!F32+'STATISTICAL SERVICE 2012'!F38+'STATISTICAL SERVICE 2012'!F43+'STATISTICAL SERVICE 2012'!F44+'STATISTICAL SERVICE 2012'!F47+'STATISTICAL SERVICE 2012'!F46,"")</f>
        <v>1013</v>
      </c>
      <c r="F29" s="111">
        <f>IF(ISNUMBER('STATISTICAL SERVICE 2012'!G26),'STATISTICAL SERVICE 2012'!G26+'STATISTICAL SERVICE 2012'!G30+'STATISTICAL SERVICE 2012'!G32+'STATISTICAL SERVICE 2012'!G38+'STATISTICAL SERVICE 2012'!G43+'STATISTICAL SERVICE 2012'!G44+'STATISTICAL SERVICE 2012'!G47+'STATISTICAL SERVICE 2012'!G46,"")</f>
        <v>2089</v>
      </c>
      <c r="G29" s="111">
        <f>IF(ISNUMBER('STATISTICAL SERVICE 2012'!H26),'STATISTICAL SERVICE 2012'!H26+'STATISTICAL SERVICE 2012'!H30+'STATISTICAL SERVICE 2012'!H32+'STATISTICAL SERVICE 2012'!H38+'STATISTICAL SERVICE 2012'!H43+'STATISTICAL SERVICE 2012'!H44+'STATISTICAL SERVICE 2012'!H47+'STATISTICAL SERVICE 2012'!H46,"")</f>
        <v>2308</v>
      </c>
      <c r="H29" s="111">
        <f>IF(ISNUMBER('STATISTICAL SERVICE 2012'!I26),'STATISTICAL SERVICE 2012'!I26+'STATISTICAL SERVICE 2012'!I30+'STATISTICAL SERVICE 2012'!I32+'STATISTICAL SERVICE 2012'!I38+'STATISTICAL SERVICE 2012'!I43+'STATISTICAL SERVICE 2012'!I44+'STATISTICAL SERVICE 2012'!I47+'STATISTICAL SERVICE 2012'!I46,"")</f>
        <v>3205</v>
      </c>
      <c r="I29" s="111">
        <f>IF(ISNUMBER('STATISTICAL SERVICE 2012'!J26),'STATISTICAL SERVICE 2012'!J26+'STATISTICAL SERVICE 2012'!J30+'STATISTICAL SERVICE 2012'!J32+'STATISTICAL SERVICE 2012'!J38+'STATISTICAL SERVICE 2012'!J43+'STATISTICAL SERVICE 2012'!J44+'STATISTICAL SERVICE 2012'!J47+'STATISTICAL SERVICE 2012'!J46,"")</f>
        <v>2927</v>
      </c>
      <c r="J29" s="111">
        <f>IF(ISNUMBER('STATISTICAL SERVICE 2012'!K26),'STATISTICAL SERVICE 2012'!K26+'STATISTICAL SERVICE 2012'!K30+'STATISTICAL SERVICE 2012'!K32+'STATISTICAL SERVICE 2012'!K38+'STATISTICAL SERVICE 2012'!K43+'STATISTICAL SERVICE 2012'!K44+'STATISTICAL SERVICE 2012'!K47+'STATISTICAL SERVICE 2012'!K46,"")</f>
        <v>3006</v>
      </c>
      <c r="K29" s="111">
        <f>IF(ISNUMBER('STATISTICAL SERVICE 2012'!L26),'STATISTICAL SERVICE 2012'!L26+'STATISTICAL SERVICE 2012'!L30+'STATISTICAL SERVICE 2012'!L32+'STATISTICAL SERVICE 2012'!L38+'STATISTICAL SERVICE 2012'!L43+'STATISTICAL SERVICE 2012'!L44+'STATISTICAL SERVICE 2012'!L47+'STATISTICAL SERVICE 2012'!L46,"")</f>
        <v>1646</v>
      </c>
      <c r="L29" s="111">
        <f>IF(ISNUMBER('STATISTICAL SERVICE 2012'!M26),'STATISTICAL SERVICE 2012'!M26+'STATISTICAL SERVICE 2012'!M30+'STATISTICAL SERVICE 2012'!M32+'STATISTICAL SERVICE 2012'!M38+'STATISTICAL SERVICE 2012'!M43+'STATISTICAL SERVICE 2012'!M44+'STATISTICAL SERVICE 2012'!M47+'STATISTICAL SERVICE 2012'!M46,"")</f>
        <v>593</v>
      </c>
      <c r="M29" s="111">
        <f>IF(ISNUMBER('STATISTICAL SERVICE 2012'!N26),'STATISTICAL SERVICE 2012'!N26+'STATISTICAL SERVICE 2012'!N30+'STATISTICAL SERVICE 2012'!N32+'STATISTICAL SERVICE 2012'!N38+'STATISTICAL SERVICE 2012'!N43+'STATISTICAL SERVICE 2012'!N44+'STATISTICAL SERVICE 2012'!N47+'STATISTICAL SERVICE 2012'!N46,"")</f>
        <v>860</v>
      </c>
      <c r="N29" s="112">
        <f t="shared" si="0"/>
        <v>18962</v>
      </c>
      <c r="O29" s="96" t="s">
        <v>192</v>
      </c>
    </row>
    <row r="30" spans="1:15" ht="15" customHeight="1">
      <c r="A30" s="91" t="s">
        <v>149</v>
      </c>
      <c r="B30" s="110">
        <f>IF(ISNUMBER('STATISTICAL SERVICE 2012'!C75),'STATISTICAL SERVICE 2012'!C75,"")</f>
        <v>1364</v>
      </c>
      <c r="C30" s="111">
        <f>IF(ISNUMBER('STATISTICAL SERVICE 2012'!D75),'STATISTICAL SERVICE 2012'!D75,"")</f>
        <v>611</v>
      </c>
      <c r="D30" s="111">
        <f>IF(ISNUMBER('STATISTICAL SERVICE 2012'!E75),'STATISTICAL SERVICE 2012'!E75,"")</f>
        <v>1700</v>
      </c>
      <c r="E30" s="111">
        <f>IF(ISNUMBER('STATISTICAL SERVICE 2012'!F75),'STATISTICAL SERVICE 2012'!F75,"")</f>
        <v>3180</v>
      </c>
      <c r="F30" s="111">
        <f>IF(ISNUMBER('STATISTICAL SERVICE 2012'!G75),'STATISTICAL SERVICE 2012'!G75,"")</f>
        <v>3850</v>
      </c>
      <c r="G30" s="111">
        <f>IF(ISNUMBER('STATISTICAL SERVICE 2012'!H75),'STATISTICAL SERVICE 2012'!H75,"")</f>
        <v>4393</v>
      </c>
      <c r="H30" s="111">
        <f>IF(ISNUMBER('STATISTICAL SERVICE 2012'!I75),'STATISTICAL SERVICE 2012'!I75,"")</f>
        <v>6582</v>
      </c>
      <c r="I30" s="111">
        <f>IF(ISNUMBER('STATISTICAL SERVICE 2012'!J75),'STATISTICAL SERVICE 2012'!J75,"")</f>
        <v>6688</v>
      </c>
      <c r="J30" s="111">
        <f>IF(ISNUMBER('STATISTICAL SERVICE 2012'!K75),'STATISTICAL SERVICE 2012'!K75,"")</f>
        <v>4435</v>
      </c>
      <c r="K30" s="111">
        <f>IF(ISNUMBER('STATISTICAL SERVICE 2012'!L75),'STATISTICAL SERVICE 2012'!L75,"")</f>
        <v>2810</v>
      </c>
      <c r="L30" s="111">
        <f>IF(ISNUMBER('STATISTICAL SERVICE 2012'!M75),'STATISTICAL SERVICE 2012'!M75,"")</f>
        <v>1860</v>
      </c>
      <c r="M30" s="111">
        <f>IF(ISNUMBER('STATISTICAL SERVICE 2012'!N75),'STATISTICAL SERVICE 2012'!N75,"")</f>
        <v>1944</v>
      </c>
      <c r="N30" s="112">
        <f t="shared" si="0"/>
        <v>39417</v>
      </c>
      <c r="O30" s="96" t="s">
        <v>195</v>
      </c>
    </row>
    <row r="31" spans="1:15" ht="15" customHeight="1">
      <c r="A31" s="91" t="s">
        <v>146</v>
      </c>
      <c r="B31" s="110">
        <f>IF(ISNUMBER('STATISTICAL SERVICE 2012'!C76),'STATISTICAL SERVICE 2012'!C76,"")</f>
        <v>657</v>
      </c>
      <c r="C31" s="111">
        <f>IF(ISNUMBER('STATISTICAL SERVICE 2012'!D76),'STATISTICAL SERVICE 2012'!D76,"")</f>
        <v>584</v>
      </c>
      <c r="D31" s="111">
        <f>IF(ISNUMBER('STATISTICAL SERVICE 2012'!E76),'STATISTICAL SERVICE 2012'!E76,"")</f>
        <v>840</v>
      </c>
      <c r="E31" s="111">
        <f>IF(ISNUMBER('STATISTICAL SERVICE 2012'!F76),'STATISTICAL SERVICE 2012'!F76,"")</f>
        <v>1639</v>
      </c>
      <c r="F31" s="111">
        <f>IF(ISNUMBER('STATISTICAL SERVICE 2012'!G76),'STATISTICAL SERVICE 2012'!G76,"")</f>
        <v>1100</v>
      </c>
      <c r="G31" s="111">
        <f>IF(ISNUMBER('STATISTICAL SERVICE 2012'!H76),'STATISTICAL SERVICE 2012'!H76,"")</f>
        <v>2444</v>
      </c>
      <c r="H31" s="111">
        <f>IF(ISNUMBER('STATISTICAL SERVICE 2012'!I76),'STATISTICAL SERVICE 2012'!I76,"")</f>
        <v>4584</v>
      </c>
      <c r="I31" s="111">
        <f>IF(ISNUMBER('STATISTICAL SERVICE 2012'!J76),'STATISTICAL SERVICE 2012'!J76,"")</f>
        <v>6197</v>
      </c>
      <c r="J31" s="111">
        <f>IF(ISNUMBER('STATISTICAL SERVICE 2012'!K76),'STATISTICAL SERVICE 2012'!K76,"")</f>
        <v>3753</v>
      </c>
      <c r="K31" s="111">
        <f>IF(ISNUMBER('STATISTICAL SERVICE 2012'!L76),'STATISTICAL SERVICE 2012'!L76,"")</f>
        <v>1586</v>
      </c>
      <c r="L31" s="111">
        <f>IF(ISNUMBER('STATISTICAL SERVICE 2012'!M76),'STATISTICAL SERVICE 2012'!M76,"")</f>
        <v>1168</v>
      </c>
      <c r="M31" s="111">
        <f>IF(ISNUMBER('STATISTICAL SERVICE 2012'!N76),'STATISTICAL SERVICE 2012'!N76,"")</f>
        <v>1100</v>
      </c>
      <c r="N31" s="112">
        <f t="shared" si="0"/>
        <v>25652</v>
      </c>
      <c r="O31" s="96" t="s">
        <v>193</v>
      </c>
    </row>
    <row r="32" spans="1:15" ht="15" customHeight="1">
      <c r="A32" s="91" t="s">
        <v>147</v>
      </c>
      <c r="B32" s="110">
        <f>IF(ISNUMBER('STATISTICAL SERVICE 2012'!C68),'STATISTICAL SERVICE 2012'!C68,"")</f>
        <v>350</v>
      </c>
      <c r="C32" s="111">
        <f>IF(ISNUMBER('STATISTICAL SERVICE 2012'!D68),'STATISTICAL SERVICE 2012'!D68,"")</f>
        <v>368</v>
      </c>
      <c r="D32" s="111">
        <f>IF(ISNUMBER('STATISTICAL SERVICE 2012'!E68),'STATISTICAL SERVICE 2012'!E68,"")</f>
        <v>500</v>
      </c>
      <c r="E32" s="111">
        <f>IF(ISNUMBER('STATISTICAL SERVICE 2012'!F68),'STATISTICAL SERVICE 2012'!F68,"")</f>
        <v>1164</v>
      </c>
      <c r="F32" s="111">
        <f>IF(ISNUMBER('STATISTICAL SERVICE 2012'!G68),'STATISTICAL SERVICE 2012'!G68,"")</f>
        <v>875</v>
      </c>
      <c r="G32" s="111">
        <f>IF(ISNUMBER('STATISTICAL SERVICE 2012'!H68),'STATISTICAL SERVICE 2012'!H68,"")</f>
        <v>1050</v>
      </c>
      <c r="H32" s="111">
        <f>IF(ISNUMBER('STATISTICAL SERVICE 2012'!I68),'STATISTICAL SERVICE 2012'!I68,"")</f>
        <v>1442</v>
      </c>
      <c r="I32" s="111">
        <f>IF(ISNUMBER('STATISTICAL SERVICE 2012'!J68),'STATISTICAL SERVICE 2012'!J68,"")</f>
        <v>1382</v>
      </c>
      <c r="J32" s="111">
        <f>IF(ISNUMBER('STATISTICAL SERVICE 2012'!K68),'STATISTICAL SERVICE 2012'!K68,"")</f>
        <v>802</v>
      </c>
      <c r="K32" s="111">
        <f>IF(ISNUMBER('STATISTICAL SERVICE 2012'!L68),'STATISTICAL SERVICE 2012'!L68,"")</f>
        <v>1087</v>
      </c>
      <c r="L32" s="111">
        <f>IF(ISNUMBER('STATISTICAL SERVICE 2012'!M68),'STATISTICAL SERVICE 2012'!M68,"")</f>
        <v>740</v>
      </c>
      <c r="M32" s="111">
        <f>IF(ISNUMBER('STATISTICAL SERVICE 2012'!N68),'STATISTICAL SERVICE 2012'!N68,"")</f>
        <v>900</v>
      </c>
      <c r="N32" s="112">
        <f t="shared" si="0"/>
        <v>10660</v>
      </c>
      <c r="O32" s="96" t="s">
        <v>14</v>
      </c>
    </row>
    <row r="33" spans="1:15" ht="15" customHeight="1">
      <c r="A33" s="91" t="s">
        <v>148</v>
      </c>
      <c r="B33" s="110">
        <f>IF(ISNUMBER('STATISTICAL SERVICE 2012'!C96),'STATISTICAL SERVICE 2012'!C96+'STATISTICAL SERVICE 2012'!C73+'STATISTICAL SERVICE 2012'!C74+'STATISTICAL SERVICE 2012'!C77+'STATISTICAL SERVICE 2012'!C70+'STATISTICAL SERVICE 2012'!C52+'STATISTICAL SERVICE 2012'!C69+'STATISTICAL SERVICE 2012'!C72+'STATISTICAL SERVICE 2012'!C67+'STATISTICAL SERVICE 2012'!C66,"")</f>
        <v>849</v>
      </c>
      <c r="C33" s="111">
        <f>IF(ISNUMBER('STATISTICAL SERVICE 2012'!D96),'STATISTICAL SERVICE 2012'!D96+'STATISTICAL SERVICE 2012'!D73+'STATISTICAL SERVICE 2012'!D74+'STATISTICAL SERVICE 2012'!D77+'STATISTICAL SERVICE 2012'!D70+'STATISTICAL SERVICE 2012'!D52+'STATISTICAL SERVICE 2012'!D69+'STATISTICAL SERVICE 2012'!D72+'STATISTICAL SERVICE 2012'!D67+'STATISTICAL SERVICE 2012'!D66,"")</f>
        <v>698</v>
      </c>
      <c r="D33" s="111">
        <f>IF(ISNUMBER('STATISTICAL SERVICE 2012'!E96),'STATISTICAL SERVICE 2012'!E96+'STATISTICAL SERVICE 2012'!E73+'STATISTICAL SERVICE 2012'!E74+'STATISTICAL SERVICE 2012'!E77+'STATISTICAL SERVICE 2012'!E70+'STATISTICAL SERVICE 2012'!E52+'STATISTICAL SERVICE 2012'!E69+'STATISTICAL SERVICE 2012'!E72+'STATISTICAL SERVICE 2012'!E67+'STATISTICAL SERVICE 2012'!E66,"")</f>
        <v>2260</v>
      </c>
      <c r="E33" s="111">
        <f>IF(ISNUMBER('STATISTICAL SERVICE 2012'!F96),'STATISTICAL SERVICE 2012'!F96+'STATISTICAL SERVICE 2012'!F73+'STATISTICAL SERVICE 2012'!F74+'STATISTICAL SERVICE 2012'!F77+'STATISTICAL SERVICE 2012'!F70+'STATISTICAL SERVICE 2012'!F52+'STATISTICAL SERVICE 2012'!F69+'STATISTICAL SERVICE 2012'!F72+'STATISTICAL SERVICE 2012'!F67+'STATISTICAL SERVICE 2012'!F66,"")</f>
        <v>1304</v>
      </c>
      <c r="F33" s="111">
        <f>IF(ISNUMBER('STATISTICAL SERVICE 2012'!G96),'STATISTICAL SERVICE 2012'!G96+'STATISTICAL SERVICE 2012'!G73+'STATISTICAL SERVICE 2012'!G74+'STATISTICAL SERVICE 2012'!G77+'STATISTICAL SERVICE 2012'!G70+'STATISTICAL SERVICE 2012'!G52+'STATISTICAL SERVICE 2012'!G69+'STATISTICAL SERVICE 2012'!G72+'STATISTICAL SERVICE 2012'!G67+'STATISTICAL SERVICE 2012'!G66,"")</f>
        <v>1426</v>
      </c>
      <c r="G33" s="111">
        <f>IF(ISNUMBER('STATISTICAL SERVICE 2012'!H96),'STATISTICAL SERVICE 2012'!H96+'STATISTICAL SERVICE 2012'!H73+'STATISTICAL SERVICE 2012'!H74+'STATISTICAL SERVICE 2012'!H77+'STATISTICAL SERVICE 2012'!H70+'STATISTICAL SERVICE 2012'!H52+'STATISTICAL SERVICE 2012'!H69+'STATISTICAL SERVICE 2012'!H72+'STATISTICAL SERVICE 2012'!H67+'STATISTICAL SERVICE 2012'!H66,"")</f>
        <v>2229</v>
      </c>
      <c r="H33" s="111">
        <f>IF(ISNUMBER('STATISTICAL SERVICE 2012'!I96),'STATISTICAL SERVICE 2012'!I96+'STATISTICAL SERVICE 2012'!I73+'STATISTICAL SERVICE 2012'!I74+'STATISTICAL SERVICE 2012'!I77+'STATISTICAL SERVICE 2012'!I70+'STATISTICAL SERVICE 2012'!I52+'STATISTICAL SERVICE 2012'!I69+'STATISTICAL SERVICE 2012'!I72+'STATISTICAL SERVICE 2012'!I67+'STATISTICAL SERVICE 2012'!I66,"")</f>
        <v>3179</v>
      </c>
      <c r="I33" s="111">
        <f>IF(ISNUMBER('STATISTICAL SERVICE 2012'!J96),'STATISTICAL SERVICE 2012'!J96+'STATISTICAL SERVICE 2012'!J73+'STATISTICAL SERVICE 2012'!J74+'STATISTICAL SERVICE 2012'!J77+'STATISTICAL SERVICE 2012'!J70+'STATISTICAL SERVICE 2012'!J52+'STATISTICAL SERVICE 2012'!J69+'STATISTICAL SERVICE 2012'!J72+'STATISTICAL SERVICE 2012'!J67+'STATISTICAL SERVICE 2012'!J66,"")</f>
        <v>5296</v>
      </c>
      <c r="J33" s="111">
        <f>IF(ISNUMBER('STATISTICAL SERVICE 2012'!K96),'STATISTICAL SERVICE 2012'!K96+'STATISTICAL SERVICE 2012'!K73+'STATISTICAL SERVICE 2012'!K74+'STATISTICAL SERVICE 2012'!K77+'STATISTICAL SERVICE 2012'!K70+'STATISTICAL SERVICE 2012'!K52+'STATISTICAL SERVICE 2012'!K69+'STATISTICAL SERVICE 2012'!K72+'STATISTICAL SERVICE 2012'!K67+'STATISTICAL SERVICE 2012'!K66,"")</f>
        <v>2690</v>
      </c>
      <c r="K33" s="111">
        <f>IF(ISNUMBER('STATISTICAL SERVICE 2012'!L96),'STATISTICAL SERVICE 2012'!L96+'STATISTICAL SERVICE 2012'!L73+'STATISTICAL SERVICE 2012'!L74+'STATISTICAL SERVICE 2012'!L77+'STATISTICAL SERVICE 2012'!L70+'STATISTICAL SERVICE 2012'!L52+'STATISTICAL SERVICE 2012'!L69+'STATISTICAL SERVICE 2012'!L72+'STATISTICAL SERVICE 2012'!L67+'STATISTICAL SERVICE 2012'!L66,"")</f>
        <v>1945</v>
      </c>
      <c r="L33" s="111">
        <f>IF(ISNUMBER('STATISTICAL SERVICE 2012'!M96),'STATISTICAL SERVICE 2012'!M96+'STATISTICAL SERVICE 2012'!M73+'STATISTICAL SERVICE 2012'!M74+'STATISTICAL SERVICE 2012'!M77+'STATISTICAL SERVICE 2012'!M70+'STATISTICAL SERVICE 2012'!M52+'STATISTICAL SERVICE 2012'!M69+'STATISTICAL SERVICE 2012'!M72+'STATISTICAL SERVICE 2012'!M67+'STATISTICAL SERVICE 2012'!M66,"")</f>
        <v>980</v>
      </c>
      <c r="M33" s="111">
        <f>IF(ISNUMBER('STATISTICAL SERVICE 2012'!N96),'STATISTICAL SERVICE 2012'!N96+'STATISTICAL SERVICE 2012'!N73+'STATISTICAL SERVICE 2012'!N74+'STATISTICAL SERVICE 2012'!N77+'STATISTICAL SERVICE 2012'!N70+'STATISTICAL SERVICE 2012'!N52+'STATISTICAL SERVICE 2012'!N69+'STATISTICAL SERVICE 2012'!N72+'STATISTICAL SERVICE 2012'!N67+'STATISTICAL SERVICE 2012'!N66,"")</f>
        <v>1202</v>
      </c>
      <c r="N33" s="112">
        <f t="shared" si="0"/>
        <v>24058</v>
      </c>
      <c r="O33" s="96" t="s">
        <v>194</v>
      </c>
    </row>
    <row r="34" spans="1:15" ht="15" customHeight="1">
      <c r="A34" s="91" t="s">
        <v>217</v>
      </c>
      <c r="B34" s="110">
        <f>IF(ISNUMBER('STATISTICAL SERVICE 2012'!C57),'STATISTICAL SERVICE 2012'!C57,"")</f>
        <v>607</v>
      </c>
      <c r="C34" s="111">
        <f>IF(ISNUMBER('STATISTICAL SERVICE 2012'!D57),'STATISTICAL SERVICE 2012'!D57,"")</f>
        <v>845</v>
      </c>
      <c r="D34" s="111">
        <f>IF(ISNUMBER('STATISTICAL SERVICE 2012'!E57),'STATISTICAL SERVICE 2012'!E57,"")</f>
        <v>900</v>
      </c>
      <c r="E34" s="111">
        <f>IF(ISNUMBER('STATISTICAL SERVICE 2012'!F57),'STATISTICAL SERVICE 2012'!F57,"")</f>
        <v>667</v>
      </c>
      <c r="F34" s="111">
        <f>IF(ISNUMBER('STATISTICAL SERVICE 2012'!G57),'STATISTICAL SERVICE 2012'!G57,"")</f>
        <v>2748</v>
      </c>
      <c r="G34" s="111">
        <f>IF(ISNUMBER('STATISTICAL SERVICE 2012'!H57),'STATISTICAL SERVICE 2012'!H57,"")</f>
        <v>3041</v>
      </c>
      <c r="H34" s="111">
        <f>IF(ISNUMBER('STATISTICAL SERVICE 2012'!I57),'STATISTICAL SERVICE 2012'!I57,"")</f>
        <v>3398</v>
      </c>
      <c r="I34" s="111">
        <f>IF(ISNUMBER('STATISTICAL SERVICE 2012'!J57),'STATISTICAL SERVICE 2012'!J57,"")</f>
        <v>1594</v>
      </c>
      <c r="J34" s="111">
        <f>IF(ISNUMBER('STATISTICAL SERVICE 2012'!K57),'STATISTICAL SERVICE 2012'!K57,"")</f>
        <v>1976</v>
      </c>
      <c r="K34" s="111">
        <f>IF(ISNUMBER('STATISTICAL SERVICE 2012'!L57),'STATISTICAL SERVICE 2012'!L57,"")</f>
        <v>1846</v>
      </c>
      <c r="L34" s="111">
        <f>IF(ISNUMBER('STATISTICAL SERVICE 2012'!M57),'STATISTICAL SERVICE 2012'!M57,"")</f>
        <v>1663</v>
      </c>
      <c r="M34" s="111">
        <f>IF(ISNUMBER('STATISTICAL SERVICE 2012'!N57),'STATISTICAL SERVICE 2012'!N57,"")</f>
        <v>1173</v>
      </c>
      <c r="N34" s="112">
        <f t="shared" si="0"/>
        <v>20458</v>
      </c>
      <c r="O34" s="96" t="s">
        <v>216</v>
      </c>
    </row>
    <row r="35" spans="1:15" ht="15" customHeight="1">
      <c r="A35" s="91" t="s">
        <v>150</v>
      </c>
      <c r="B35" s="110">
        <f>IF(ISNUMBER('STATISTICAL SERVICE 2012'!C58),'STATISTICAL SERVICE 2012'!C58,"")</f>
        <v>138</v>
      </c>
      <c r="C35" s="111">
        <f>IF(ISNUMBER('STATISTICAL SERVICE 2012'!D58),'STATISTICAL SERVICE 2012'!D58,"")</f>
        <v>363</v>
      </c>
      <c r="D35" s="111">
        <f>IF(ISNUMBER('STATISTICAL SERVICE 2012'!E58),'STATISTICAL SERVICE 2012'!E58,"")</f>
        <v>500</v>
      </c>
      <c r="E35" s="111">
        <f>IF(ISNUMBER('STATISTICAL SERVICE 2012'!F58),'STATISTICAL SERVICE 2012'!F58,"")</f>
        <v>456</v>
      </c>
      <c r="F35" s="111">
        <f>IF(ISNUMBER('STATISTICAL SERVICE 2012'!G58),'STATISTICAL SERVICE 2012'!G58,"")</f>
        <v>199</v>
      </c>
      <c r="G35" s="111">
        <f>IF(ISNUMBER('STATISTICAL SERVICE 2012'!H58),'STATISTICAL SERVICE 2012'!H58,"")</f>
        <v>330</v>
      </c>
      <c r="H35" s="111">
        <f>IF(ISNUMBER('STATISTICAL SERVICE 2012'!I58),'STATISTICAL SERVICE 2012'!I58,"")</f>
        <v>809</v>
      </c>
      <c r="I35" s="111">
        <f>IF(ISNUMBER('STATISTICAL SERVICE 2012'!J58),'STATISTICAL SERVICE 2012'!J58,"")</f>
        <v>443</v>
      </c>
      <c r="J35" s="111">
        <f>IF(ISNUMBER('STATISTICAL SERVICE 2012'!K58),'STATISTICAL SERVICE 2012'!K58,"")</f>
        <v>172</v>
      </c>
      <c r="K35" s="111">
        <f>IF(ISNUMBER('STATISTICAL SERVICE 2012'!L58),'STATISTICAL SERVICE 2012'!L58,"")</f>
        <v>111</v>
      </c>
      <c r="L35" s="111">
        <f>IF(ISNUMBER('STATISTICAL SERVICE 2012'!M58),'STATISTICAL SERVICE 2012'!M58,"")</f>
        <v>61</v>
      </c>
      <c r="M35" s="111">
        <f>IF(ISNUMBER('STATISTICAL SERVICE 2012'!N58),'STATISTICAL SERVICE 2012'!N58,"")</f>
        <v>244</v>
      </c>
      <c r="N35" s="112">
        <f t="shared" si="0"/>
        <v>3826</v>
      </c>
      <c r="O35" s="96" t="s">
        <v>196</v>
      </c>
    </row>
    <row r="36" spans="1:15" ht="15" customHeight="1">
      <c r="A36" s="91" t="s">
        <v>151</v>
      </c>
      <c r="B36" s="110">
        <f>IF(ISNUMBER('STATISTICAL SERVICE 2012'!C84),'STATISTICAL SERVICE 2012'!C84,"")</f>
        <v>464</v>
      </c>
      <c r="C36" s="111">
        <f>IF(ISNUMBER('STATISTICAL SERVICE 2012'!D84),'STATISTICAL SERVICE 2012'!D84,"")</f>
        <v>389</v>
      </c>
      <c r="D36" s="111">
        <f>IF(ISNUMBER('STATISTICAL SERVICE 2012'!E84),'STATISTICAL SERVICE 2012'!E84,"")</f>
        <v>0</v>
      </c>
      <c r="E36" s="111">
        <f>IF(ISNUMBER('STATISTICAL SERVICE 2012'!F84),'STATISTICAL SERVICE 2012'!F84,"")</f>
        <v>458</v>
      </c>
      <c r="F36" s="111">
        <f>IF(ISNUMBER('STATISTICAL SERVICE 2012'!G84),'STATISTICAL SERVICE 2012'!G84,"")</f>
        <v>1114</v>
      </c>
      <c r="G36" s="111">
        <f>IF(ISNUMBER('STATISTICAL SERVICE 2012'!H84),'STATISTICAL SERVICE 2012'!H84,"")</f>
        <v>1824</v>
      </c>
      <c r="H36" s="111">
        <f>IF(ISNUMBER('STATISTICAL SERVICE 2012'!I84),'STATISTICAL SERVICE 2012'!I84,"")</f>
        <v>1901</v>
      </c>
      <c r="I36" s="111">
        <f>IF(ISNUMBER('STATISTICAL SERVICE 2012'!J84),'STATISTICAL SERVICE 2012'!J84,"")</f>
        <v>1857</v>
      </c>
      <c r="J36" s="111">
        <f>IF(ISNUMBER('STATISTICAL SERVICE 2012'!K84),'STATISTICAL SERVICE 2012'!K84,"")</f>
        <v>1671</v>
      </c>
      <c r="K36" s="111">
        <f>IF(ISNUMBER('STATISTICAL SERVICE 2012'!L84),'STATISTICAL SERVICE 2012'!L84,"")</f>
        <v>941</v>
      </c>
      <c r="L36" s="111">
        <f>IF(ISNUMBER('STATISTICAL SERVICE 2012'!M84),'STATISTICAL SERVICE 2012'!M84,"")</f>
        <v>504</v>
      </c>
      <c r="M36" s="111">
        <f>IF(ISNUMBER('STATISTICAL SERVICE 2012'!N84),'STATISTICAL SERVICE 2012'!N84,"")</f>
        <v>552</v>
      </c>
      <c r="N36" s="112">
        <f t="shared" si="0"/>
        <v>11675</v>
      </c>
      <c r="O36" s="96" t="s">
        <v>197</v>
      </c>
    </row>
    <row r="37" spans="1:15" ht="15" customHeight="1">
      <c r="A37" s="91" t="s">
        <v>152</v>
      </c>
      <c r="B37" s="110">
        <f>IF(ISNUMBER('STATISTICAL SERVICE 2012'!C50),'STATISTICAL SERVICE 2012'!C50,"")</f>
        <v>100</v>
      </c>
      <c r="C37" s="111">
        <f>IF(ISNUMBER('STATISTICAL SERVICE 2012'!D50),'STATISTICAL SERVICE 2012'!D50,"")</f>
        <v>376</v>
      </c>
      <c r="D37" s="111">
        <f>IF(ISNUMBER('STATISTICAL SERVICE 2012'!E50),'STATISTICAL SERVICE 2012'!E50,"")</f>
        <v>0</v>
      </c>
      <c r="E37" s="111">
        <f>IF(ISNUMBER('STATISTICAL SERVICE 2012'!F50),'STATISTICAL SERVICE 2012'!F50,"")</f>
        <v>416</v>
      </c>
      <c r="F37" s="111">
        <f>IF(ISNUMBER('STATISTICAL SERVICE 2012'!G50),'STATISTICAL SERVICE 2012'!G50,"")</f>
        <v>377</v>
      </c>
      <c r="G37" s="111">
        <f>IF(ISNUMBER('STATISTICAL SERVICE 2012'!H50),'STATISTICAL SERVICE 2012'!H50,"")</f>
        <v>971</v>
      </c>
      <c r="H37" s="111">
        <f>IF(ISNUMBER('STATISTICAL SERVICE 2012'!I50),'STATISTICAL SERVICE 2012'!I50,"")</f>
        <v>722</v>
      </c>
      <c r="I37" s="111">
        <f>IF(ISNUMBER('STATISTICAL SERVICE 2012'!J50),'STATISTICAL SERVICE 2012'!J50,"")</f>
        <v>722</v>
      </c>
      <c r="J37" s="111">
        <f>IF(ISNUMBER('STATISTICAL SERVICE 2012'!K50),'STATISTICAL SERVICE 2012'!K50,"")</f>
        <v>327</v>
      </c>
      <c r="K37" s="111">
        <f>IF(ISNUMBER('STATISTICAL SERVICE 2012'!L50),'STATISTICAL SERVICE 2012'!L50,"")</f>
        <v>357</v>
      </c>
      <c r="L37" s="111">
        <f>IF(ISNUMBER('STATISTICAL SERVICE 2012'!M50),'STATISTICAL SERVICE 2012'!M50,"")</f>
        <v>203</v>
      </c>
      <c r="M37" s="111">
        <f>IF(ISNUMBER('STATISTICAL SERVICE 2012'!N50),'STATISTICAL SERVICE 2012'!N50,"")</f>
        <v>133</v>
      </c>
      <c r="N37" s="112">
        <f t="shared" si="0"/>
        <v>4704</v>
      </c>
      <c r="O37" s="96" t="s">
        <v>198</v>
      </c>
    </row>
    <row r="38" spans="1:15" ht="15" customHeight="1" thickBot="1">
      <c r="A38" s="92" t="s">
        <v>153</v>
      </c>
      <c r="B38" s="113">
        <f aca="true" t="shared" si="1" ref="B38:M38">IF(ISNUMBER(B39),B39-SUM(B5:B37),"")</f>
        <v>252</v>
      </c>
      <c r="C38" s="114">
        <f t="shared" si="1"/>
        <v>481</v>
      </c>
      <c r="D38" s="114">
        <f t="shared" si="1"/>
        <v>0</v>
      </c>
      <c r="E38" s="114">
        <f t="shared" si="1"/>
        <v>607</v>
      </c>
      <c r="F38" s="114">
        <f t="shared" si="1"/>
        <v>980</v>
      </c>
      <c r="G38" s="114">
        <f t="shared" si="1"/>
        <v>1071</v>
      </c>
      <c r="H38" s="114">
        <f t="shared" si="1"/>
        <v>1145</v>
      </c>
      <c r="I38" s="114">
        <f t="shared" si="1"/>
        <v>1454</v>
      </c>
      <c r="J38" s="114">
        <f t="shared" si="1"/>
        <v>459</v>
      </c>
      <c r="K38" s="114">
        <f t="shared" si="1"/>
        <v>823</v>
      </c>
      <c r="L38" s="114">
        <f t="shared" si="1"/>
        <v>450</v>
      </c>
      <c r="M38" s="114">
        <f t="shared" si="1"/>
        <v>1041</v>
      </c>
      <c r="N38" s="115">
        <f t="shared" si="0"/>
        <v>8763</v>
      </c>
      <c r="O38" s="97" t="s">
        <v>199</v>
      </c>
    </row>
    <row r="39" spans="1:15" s="8" customFormat="1" ht="15" customHeight="1" thickBot="1">
      <c r="A39" s="93" t="s">
        <v>154</v>
      </c>
      <c r="B39" s="116">
        <f>IF(ISNUMBER('STATISTICAL SERVICE 2012'!C7),'STATISTICAL SERVICE 2012'!C7,"")</f>
        <v>47610</v>
      </c>
      <c r="C39" s="117">
        <f>IF(ISNUMBER('STATISTICAL SERVICE 2012'!D7),'STATISTICAL SERVICE 2012'!D7,"")</f>
        <v>55420</v>
      </c>
      <c r="D39" s="117">
        <f>IF(ISNUMBER('STATISTICAL SERVICE 2012'!E7),'STATISTICAL SERVICE 2012'!E7,"")</f>
        <v>94300</v>
      </c>
      <c r="E39" s="117">
        <f>IF(ISNUMBER('STATISTICAL SERVICE 2012'!F7),'STATISTICAL SERVICE 2012'!F7,"")</f>
        <v>189648</v>
      </c>
      <c r="F39" s="117">
        <f>IF(ISNUMBER('STATISTICAL SERVICE 2012'!G7),'STATISTICAL SERVICE 2012'!G7,"")</f>
        <v>276781</v>
      </c>
      <c r="G39" s="117">
        <f>IF(ISNUMBER('STATISTICAL SERVICE 2012'!H7),'STATISTICAL SERVICE 2012'!H7,"")</f>
        <v>329977</v>
      </c>
      <c r="H39" s="117">
        <f>IF(ISNUMBER('STATISTICAL SERVICE 2012'!I7),'STATISTICAL SERVICE 2012'!I7,"")</f>
        <v>371453</v>
      </c>
      <c r="I39" s="117">
        <f>IF(ISNUMBER('STATISTICAL SERVICE 2012'!J7),'STATISTICAL SERVICE 2012'!J7,"")</f>
        <v>363573</v>
      </c>
      <c r="J39" s="117">
        <f>IF(ISNUMBER('STATISTICAL SERVICE 2012'!K7),'STATISTICAL SERVICE 2012'!K7,"")</f>
        <v>335352</v>
      </c>
      <c r="K39" s="117">
        <f>IF(ISNUMBER('STATISTICAL SERVICE 2012'!L7),'STATISTICAL SERVICE 2012'!L7,"")</f>
        <v>261997</v>
      </c>
      <c r="L39" s="117">
        <f>IF(ISNUMBER('STATISTICAL SERVICE 2012'!M7),'STATISTICAL SERVICE 2012'!M7,"")</f>
        <v>84020</v>
      </c>
      <c r="M39" s="117">
        <f>IF(ISNUMBER('STATISTICAL SERVICE 2012'!N7),'STATISTICAL SERVICE 2012'!N7,"")</f>
        <v>54772</v>
      </c>
      <c r="N39" s="118">
        <f t="shared" si="0"/>
        <v>2464903</v>
      </c>
      <c r="O39" s="98" t="s">
        <v>200</v>
      </c>
    </row>
    <row r="40" spans="1:15" ht="18" customHeight="1">
      <c r="A40" s="14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13"/>
      <c r="O40" s="6"/>
    </row>
    <row r="41" spans="1:14" ht="18" customHeight="1">
      <c r="A41" s="2" t="s">
        <v>15</v>
      </c>
      <c r="B41" s="5"/>
      <c r="C41" s="5"/>
      <c r="D41" s="5"/>
      <c r="E41" s="84"/>
      <c r="F41" s="84"/>
      <c r="G41" s="84"/>
      <c r="H41" s="84"/>
      <c r="I41" s="5"/>
      <c r="J41" s="5"/>
      <c r="K41" s="5"/>
      <c r="L41" s="5"/>
      <c r="M41" s="5"/>
      <c r="N41" s="5"/>
    </row>
    <row r="42" spans="1:8" ht="18" customHeight="1">
      <c r="A42" s="1"/>
      <c r="E42" s="29"/>
      <c r="F42" s="29"/>
      <c r="G42" s="29"/>
      <c r="H42" s="29"/>
    </row>
    <row r="43" spans="1:13" ht="18" customHeight="1" hidden="1">
      <c r="A43" t="s">
        <v>115</v>
      </c>
      <c r="B43">
        <f>IF(ISNUMBER(B39),1,0)</f>
        <v>1</v>
      </c>
      <c r="C43">
        <f aca="true" t="shared" si="2" ref="C43:M43">IF(ISNUMBER(C39),1,0)</f>
        <v>1</v>
      </c>
      <c r="D43">
        <f t="shared" si="2"/>
        <v>1</v>
      </c>
      <c r="E43">
        <f t="shared" si="2"/>
        <v>1</v>
      </c>
      <c r="F43">
        <f t="shared" si="2"/>
        <v>1</v>
      </c>
      <c r="G43">
        <f t="shared" si="2"/>
        <v>1</v>
      </c>
      <c r="H43">
        <f t="shared" si="2"/>
        <v>1</v>
      </c>
      <c r="I43">
        <f t="shared" si="2"/>
        <v>1</v>
      </c>
      <c r="J43">
        <f t="shared" si="2"/>
        <v>1</v>
      </c>
      <c r="K43">
        <f t="shared" si="2"/>
        <v>1</v>
      </c>
      <c r="L43">
        <f t="shared" si="2"/>
        <v>1</v>
      </c>
      <c r="M43">
        <f t="shared" si="2"/>
        <v>1</v>
      </c>
    </row>
    <row r="44" spans="1:13" ht="18" customHeight="1" hidden="1">
      <c r="A44" t="s">
        <v>114</v>
      </c>
      <c r="B44">
        <f>IF(SUM($B43:$M43)=1,1,0)</f>
        <v>0</v>
      </c>
      <c r="C44">
        <f>IF(SUM($B43:$M43)=2,1,0)</f>
        <v>0</v>
      </c>
      <c r="D44">
        <f>IF(SUM($B43:$M43)=3,1,0)</f>
        <v>0</v>
      </c>
      <c r="E44">
        <f>IF(SUM($B43:$M43)=4,1,0)</f>
        <v>0</v>
      </c>
      <c r="F44">
        <f>IF(SUM($B43:$M43)=5,1,0)</f>
        <v>0</v>
      </c>
      <c r="G44">
        <f>IF(SUM($B43:$M43)=6,1,0)</f>
        <v>0</v>
      </c>
      <c r="H44">
        <f>IF(SUM($B43:$M43)=7,1,0)</f>
        <v>0</v>
      </c>
      <c r="I44">
        <f>IF(SUM($B43:$M43)=8,1,0)</f>
        <v>0</v>
      </c>
      <c r="J44">
        <f>IF(SUM($B43:$M43)=9,1,0)</f>
        <v>0</v>
      </c>
      <c r="K44">
        <f>IF(SUM($B43:$M43)=10,1,0)</f>
        <v>0</v>
      </c>
      <c r="L44">
        <f>IF(SUM($B43:$M43)=11,1,0)</f>
        <v>0</v>
      </c>
      <c r="M44">
        <f>IF(SUM($B43:$M43)=12,1,0)</f>
        <v>1</v>
      </c>
    </row>
  </sheetData>
  <sheetProtection/>
  <mergeCells count="2">
    <mergeCell ref="A1:O1"/>
    <mergeCell ref="A2:O2"/>
  </mergeCells>
  <printOptions horizontalCentered="1" verticalCentered="1"/>
  <pageMargins left="0.7480314960629921" right="0.7480314960629921" top="0" bottom="0" header="0.5118110236220472" footer="0.5118110236220472"/>
  <pageSetup fitToHeight="1" fitToWidth="1" horizontalDpi="600" verticalDpi="600" orientation="landscape" paperSize="9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Constantinos Kattamis</dc:creator>
  <cp:keywords/>
  <dc:description/>
  <cp:lastModifiedBy>user</cp:lastModifiedBy>
  <cp:lastPrinted>2014-12-22T09:50:31Z</cp:lastPrinted>
  <dcterms:created xsi:type="dcterms:W3CDTF">2002-12-13T10:52:12Z</dcterms:created>
  <dcterms:modified xsi:type="dcterms:W3CDTF">2015-02-09T09:15:05Z</dcterms:modified>
  <cp:category/>
  <cp:version/>
  <cp:contentType/>
  <cp:contentStatus/>
</cp:coreProperties>
</file>